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thl.fi\PDF liitteet\"/>
    </mc:Choice>
  </mc:AlternateContent>
  <xr:revisionPtr revIDLastSave="0" documentId="8_{9FCF594C-2743-4754-8C67-1DBCE48CEDB9}" xr6:coauthVersionLast="47" xr6:coauthVersionMax="47" xr10:uidLastSave="{00000000-0000-0000-0000-000000000000}"/>
  <workbookProtection workbookAlgorithmName="SHA-512" workbookHashValue="KZ/23+QsV4aFJT6FhQvYxMNc8ZpPPhYX3XVAJlHEEodIxsRTo6/BOEFVLjZqexD9pA5GiUg2j7dJyCP1b7SZ2w==" workbookSaltValue="KdzXStThrJdfXBqE8xhPjQ==" workbookSpinCount="100000" lockStructure="1"/>
  <bookViews>
    <workbookView xWindow="-110" yWindow="-110" windowWidth="19420" windowHeight="10300" activeTab="3" xr2:uid="{00000000-000D-0000-FFFF-FFFF00000000}"/>
  </bookViews>
  <sheets>
    <sheet name="OHJESIVU" sheetId="3" r:id="rId1"/>
    <sheet name="ORGANISAATIOTASO" sheetId="4" r:id="rId2"/>
    <sheet name="YKSIKKÖTASO" sheetId="5" r:id="rId3"/>
    <sheet name="KLIININEN TASO" sheetId="6" r:id="rId4"/>
    <sheet name="LUOKAT" sheetId="8" r:id="rId5"/>
    <sheet name="Sheet2" sheetId="2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6" l="1"/>
  <c r="E95" i="6"/>
  <c r="E96" i="6"/>
  <c r="E97" i="6"/>
  <c r="E98" i="6"/>
  <c r="E99" i="6"/>
  <c r="E93" i="6"/>
  <c r="E28" i="6"/>
  <c r="I15" i="6"/>
  <c r="I22" i="5"/>
  <c r="I17" i="4"/>
  <c r="E86" i="6"/>
  <c r="E85" i="6"/>
  <c r="E84" i="6"/>
  <c r="E83" i="6"/>
  <c r="E82" i="6"/>
  <c r="E81" i="6"/>
  <c r="E80" i="6"/>
  <c r="E79" i="6"/>
  <c r="E78" i="6"/>
  <c r="E72" i="6"/>
  <c r="D73" i="6" s="1"/>
  <c r="E68" i="6"/>
  <c r="D69" i="6" s="1"/>
  <c r="E64" i="6"/>
  <c r="E63" i="6"/>
  <c r="E62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0" i="6"/>
  <c r="E39" i="6"/>
  <c r="E38" i="6"/>
  <c r="E37" i="6"/>
  <c r="E36" i="6"/>
  <c r="E35" i="6"/>
  <c r="E29" i="6"/>
  <c r="E27" i="6"/>
  <c r="E26" i="6"/>
  <c r="E141" i="5"/>
  <c r="E140" i="5"/>
  <c r="E139" i="5"/>
  <c r="E132" i="5"/>
  <c r="E131" i="5"/>
  <c r="E125" i="5"/>
  <c r="E124" i="5"/>
  <c r="E118" i="5"/>
  <c r="E116" i="5"/>
  <c r="E115" i="5"/>
  <c r="E114" i="5"/>
  <c r="E111" i="5"/>
  <c r="E110" i="5"/>
  <c r="E109" i="5"/>
  <c r="E106" i="5"/>
  <c r="E105" i="5"/>
  <c r="E104" i="5"/>
  <c r="E101" i="5"/>
  <c r="E100" i="5"/>
  <c r="E99" i="5"/>
  <c r="E92" i="5"/>
  <c r="E91" i="5"/>
  <c r="E90" i="5"/>
  <c r="E89" i="5"/>
  <c r="E83" i="5"/>
  <c r="H16" i="5" s="1"/>
  <c r="J16" i="5" s="1"/>
  <c r="E77" i="5"/>
  <c r="E76" i="5"/>
  <c r="E75" i="5"/>
  <c r="E69" i="5"/>
  <c r="E68" i="5"/>
  <c r="E67" i="5"/>
  <c r="E61" i="5"/>
  <c r="E60" i="5"/>
  <c r="E59" i="5"/>
  <c r="E58" i="5"/>
  <c r="E57" i="5"/>
  <c r="E51" i="5"/>
  <c r="E50" i="5"/>
  <c r="E49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77" i="4"/>
  <c r="D78" i="4" s="1"/>
  <c r="E72" i="4"/>
  <c r="E66" i="4"/>
  <c r="E65" i="4"/>
  <c r="E64" i="4"/>
  <c r="E63" i="4"/>
  <c r="E56" i="4"/>
  <c r="E55" i="4"/>
  <c r="E50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5" i="4"/>
  <c r="H13" i="4" l="1"/>
  <c r="J13" i="4" s="1"/>
  <c r="H14" i="4"/>
  <c r="J14" i="4" s="1"/>
  <c r="H11" i="4"/>
  <c r="J11" i="4" s="1"/>
  <c r="H19" i="5"/>
  <c r="J19" i="5" s="1"/>
  <c r="H21" i="5"/>
  <c r="J21" i="5" s="1"/>
  <c r="H20" i="5"/>
  <c r="J20" i="5" s="1"/>
  <c r="H18" i="5"/>
  <c r="J18" i="5" s="1"/>
  <c r="H17" i="5"/>
  <c r="J17" i="5" s="1"/>
  <c r="H15" i="5"/>
  <c r="J15" i="5" s="1"/>
  <c r="H14" i="5"/>
  <c r="J14" i="5" s="1"/>
  <c r="H13" i="5"/>
  <c r="J13" i="5" s="1"/>
  <c r="H14" i="6"/>
  <c r="J14" i="6" s="1"/>
  <c r="H13" i="6"/>
  <c r="J13" i="6" s="1"/>
  <c r="H12" i="6"/>
  <c r="J12" i="6" s="1"/>
  <c r="H11" i="5"/>
  <c r="J11" i="5" s="1"/>
  <c r="H11" i="6"/>
  <c r="D30" i="6"/>
  <c r="H12" i="5"/>
  <c r="J12" i="5" s="1"/>
  <c r="H16" i="4"/>
  <c r="J16" i="4" s="1"/>
  <c r="H15" i="4"/>
  <c r="J15" i="4" s="1"/>
  <c r="H12" i="4"/>
  <c r="J12" i="4" s="1"/>
  <c r="D126" i="5"/>
  <c r="D57" i="4"/>
  <c r="D41" i="6"/>
  <c r="D84" i="5"/>
  <c r="D119" i="5"/>
  <c r="D133" i="5"/>
  <c r="D78" i="5"/>
  <c r="D67" i="4"/>
  <c r="D45" i="4"/>
  <c r="D87" i="6"/>
  <c r="D59" i="6"/>
  <c r="D70" i="5"/>
  <c r="D44" i="5"/>
  <c r="D93" i="5"/>
  <c r="D142" i="5"/>
  <c r="D62" i="5"/>
  <c r="D52" i="5"/>
  <c r="D65" i="6"/>
  <c r="H17" i="4" l="1"/>
  <c r="J17" i="4" s="1"/>
  <c r="H15" i="6"/>
  <c r="J15" i="6" s="1"/>
  <c r="J11" i="6"/>
  <c r="H22" i="5"/>
  <c r="J22" i="5" s="1"/>
</calcChain>
</file>

<file path=xl/sharedStrings.xml><?xml version="1.0" encoding="utf-8"?>
<sst xmlns="http://schemas.openxmlformats.org/spreadsheetml/2006/main" count="497" uniqueCount="357">
  <si>
    <t>1)</t>
  </si>
  <si>
    <t>2)</t>
  </si>
  <si>
    <t>3)</t>
  </si>
  <si>
    <t>4)</t>
  </si>
  <si>
    <r>
      <t xml:space="preserve">Lomake on rakennettu Maiju Björkqvistin, Mikko Korteen ja Tarja Tammentie-Sarénin laatiman: </t>
    </r>
    <r>
      <rPr>
        <b/>
        <sz val="11"/>
        <color theme="1"/>
        <rFont val="Century Gothic"/>
        <family val="2"/>
        <scheme val="minor"/>
      </rPr>
      <t>Eristämisen ja sitomisen laatukriteerit -käsikirjan</t>
    </r>
    <r>
      <rPr>
        <sz val="11"/>
        <color theme="1"/>
        <rFont val="Century Gothic"/>
        <family val="2"/>
        <scheme val="minor"/>
      </rPr>
      <t xml:space="preserve"> pohjalta (THL).
</t>
    </r>
  </si>
  <si>
    <t xml:space="preserve">Linkki käsikirjaan
</t>
  </si>
  <si>
    <t>ORGANISAATIOTASO</t>
  </si>
  <si>
    <t>TÄYTTÖTIEDOT</t>
  </si>
  <si>
    <t>Organisaatio/yksikkö:</t>
  </si>
  <si>
    <t>Täyttäjä:</t>
  </si>
  <si>
    <t>Päivämäärä:</t>
  </si>
  <si>
    <t>Luokka</t>
  </si>
  <si>
    <t>Pisteet</t>
  </si>
  <si>
    <t>Maks. pisteet</t>
  </si>
  <si>
    <t>%-osuus</t>
  </si>
  <si>
    <t>Järjestelmät</t>
  </si>
  <si>
    <t>Arvot</t>
  </si>
  <si>
    <t>Johtaminen</t>
  </si>
  <si>
    <t>Käytännöt</t>
  </si>
  <si>
    <t>Henkilöstöresurssointi</t>
  </si>
  <si>
    <t>Kehittäminen</t>
  </si>
  <si>
    <t>Yhteensä</t>
  </si>
  <si>
    <t>JÄRJESTELMÄT</t>
  </si>
  <si>
    <t>Henkilökunnan koulutus</t>
  </si>
  <si>
    <t>Organisaatiossa on soveltuva ja systemaattinen työ- ja potilasturvallisuuskoulutus (MAPA, AVEKKI jne.) haastavien tilanteiden hallintaan.</t>
  </si>
  <si>
    <t>Ohjeet</t>
  </si>
  <si>
    <t>Organisaatiossa on kirjalliset ohjeet eristämisestä ja sitomisesta</t>
  </si>
  <si>
    <t>Ohjeet sisältävät:</t>
  </si>
  <si>
    <t>Miten eristämistä ja sitomista toteutetaan</t>
  </si>
  <si>
    <t>Kirjaaminen</t>
  </si>
  <si>
    <t>Seurantaväli ja tapa (hoitaja + lääkäri)</t>
  </si>
  <si>
    <r>
      <t xml:space="preserve">Riskitekijät
</t>
    </r>
    <r>
      <rPr>
        <sz val="9"/>
        <color theme="1"/>
        <rFont val="Century Gothic"/>
        <family val="2"/>
        <scheme val="minor"/>
      </rPr>
      <t>(itsetuhoinen käyttäytyminen, somaattiset riskit, psykologiset riski)</t>
    </r>
  </si>
  <si>
    <t>Potilaan oikeuksista tiedottaminen</t>
  </si>
  <si>
    <t>Edunvalvojalle tai lailliselle edustajalle ilmoittaminen</t>
  </si>
  <si>
    <t>Vaara- ja haittatapahtumista ilmoittaminen</t>
  </si>
  <si>
    <t>Eristämisen tai sitomisen päättäminen</t>
  </si>
  <si>
    <t>Organisaatiossa on kirjalliset ohjeet eristyksenpurkukeskusteluun</t>
  </si>
  <si>
    <t>Organisaatiossa on ohjeet turvalliseen kiinnipitoon</t>
  </si>
  <si>
    <t>Organisaatiossa on ohjeet kriisivaiheessa työskentelyyn</t>
  </si>
  <si>
    <t>Organisaatiossa on ohjeet vierihoidon toteuttamiseen</t>
  </si>
  <si>
    <t>Menetelmät</t>
  </si>
  <si>
    <t>Organisaatiotasolta on ohjattu strukturoidun lyhyen aikavälin väkivaltariskin arviointimenetelmän käyttöön</t>
  </si>
  <si>
    <t>Organisaatiotasolta on ohjattu strukturoidun itsemurhariskin arviointiprosessin käyttöön</t>
  </si>
  <si>
    <t>2</t>
  </si>
  <si>
    <t>ARVOT</t>
  </si>
  <si>
    <t>Organisaation arvot</t>
  </si>
  <si>
    <t>Organisaatiossa on määritelty työskentelyä ohjaavat arvot</t>
  </si>
  <si>
    <t>3</t>
  </si>
  <si>
    <t>JOHTAMINEN</t>
  </si>
  <si>
    <t>Johtamisen tuki/Tiedolla tiedottaminen</t>
  </si>
  <si>
    <t>Organisaatiossa on määritelty seurattavat tiedot eristämis- ja sitomistilastoista ja yksittäisten tilanteiden laadunarviointien määrä (seurataan säännöllisesti esim. vuosikello)</t>
  </si>
  <si>
    <t>Organisaatiossa on toimintamalli kerättyjen tietojen analysointia ja käsittelyä varten</t>
  </si>
  <si>
    <t>4</t>
  </si>
  <si>
    <t>KÄYTÄNNÖT</t>
  </si>
  <si>
    <t>Organisaation käytännöt</t>
  </si>
  <si>
    <t>Organisaatiossa on varmistettu perehdytys eristämiseen ja sitomiseen liittyvistä käytännöistä ja vaatimuksista, niille ammattiryhmille, joiden työtehtäviin ne kuuluvat:</t>
  </si>
  <si>
    <t>Lääkärit</t>
  </si>
  <si>
    <t>Hoitajat</t>
  </si>
  <si>
    <t>Sihteerit</t>
  </si>
  <si>
    <t>Organisaatiossa on toimintamalli tukemaan yhteistyötä sidosryhmien kanssa (avohoito, muut osastot)</t>
  </si>
  <si>
    <t>5</t>
  </si>
  <si>
    <t>HENKILÖSTÖRESURSSOINTI</t>
  </si>
  <si>
    <t>Resurssiohjaus</t>
  </si>
  <si>
    <t>Organisaatiossa on käytössä varahenkilöstöjärjestelmä tai muu toimintatapa, jolla henkilöstöresursseja voidaan vahvistaa</t>
  </si>
  <si>
    <t>6</t>
  </si>
  <si>
    <t>KEHITTÄMINEN</t>
  </si>
  <si>
    <t>Kerätyn tiedon käyttäminen eristämisen ja sitomisen laadunparantamisessa</t>
  </si>
  <si>
    <t>Organisaatiossa on organisaatiotasoisia kehittämishankkeita 
laadun parantamiseksi ja eristämisen ja sitomisen 
vähentämiseksi</t>
  </si>
  <si>
    <t>7</t>
  </si>
  <si>
    <t>RAJOITTAMISTILASTOT</t>
  </si>
  <si>
    <t>Osastojen profiilien perusteella</t>
  </si>
  <si>
    <t>Akuutti- ja vastaanotto-osastot</t>
  </si>
  <si>
    <t>eristystä / vuosi / osasto</t>
  </si>
  <si>
    <t>Kuntoutusosastot</t>
  </si>
  <si>
    <t>Nuorisopsykiatria (alaikäiset)</t>
  </si>
  <si>
    <t>Vanhuspsykiatrian osastot</t>
  </si>
  <si>
    <t>YKSIKKÖTASO</t>
  </si>
  <si>
    <t>Tilat</t>
  </si>
  <si>
    <t>Arvot ja kulttuuri</t>
  </si>
  <si>
    <t>Osaaminen</t>
  </si>
  <si>
    <t>Työskentelytavat</t>
  </si>
  <si>
    <t>REKRYTOINTI</t>
  </si>
  <si>
    <t>1</t>
  </si>
  <si>
    <t>TILAT</t>
  </si>
  <si>
    <t>Osaston tilat</t>
  </si>
  <si>
    <t>Osastolla on yhden hengen potilashuoneet</t>
  </si>
  <si>
    <t>Osastolla on erillinen aisti- / rauhoittumishuone</t>
  </si>
  <si>
    <t>Osaston käytössä olevat tilat</t>
  </si>
  <si>
    <t>Osaston käytössä on turvasolu</t>
  </si>
  <si>
    <t>Eristystilat</t>
  </si>
  <si>
    <t>Eristyshuoneessa on ikkuna</t>
  </si>
  <si>
    <t>Osastolla on eristämiseen ja sitomiseen soveltuvat kalusteet:</t>
  </si>
  <si>
    <t>Eristystiloihin tarkoitettu korkea patja</t>
  </si>
  <si>
    <t>Eristystiloihin tarkoitettu nojatuoli</t>
  </si>
  <si>
    <t>Eristystiloihin tarkoitettu kuutio</t>
  </si>
  <si>
    <t>Eristämiskäyttöön soveltuva tyyny ja peitto</t>
  </si>
  <si>
    <t>Lepositeet ovat CE-merkityt</t>
  </si>
  <si>
    <t>Eristyshuoneen yhteydessä on wc ja suihku</t>
  </si>
  <si>
    <t>Kello on potilaan nähtävillä</t>
  </si>
  <si>
    <t>Päivänmäärä on potilaan nähtävillä</t>
  </si>
  <si>
    <t xml:space="preserve">Eristyshuoneen lämpötilaa voidaan säätää </t>
  </si>
  <si>
    <t>Eristyshuoneen valaistusta voidaan säätää</t>
  </si>
  <si>
    <t>Potilaalla on mahdollisuus jatkuvaan puhe- ja näköyhteyteen hoitajaan</t>
  </si>
  <si>
    <t>Jatkuva kameravalvonta</t>
  </si>
  <si>
    <t>HENKILÖKUNNAN KOULUTUS</t>
  </si>
  <si>
    <t>Kuinka monta prosenttia osaston hoitohenkilökunnasta on käynyt soveltuvan työ- ja potilasturvallisuuskoulutuksen</t>
  </si>
  <si>
    <t>Kuinka monta prosenttia yksikön työntekijöistä on osallistunut viimeisen vuoden aikana työ- ja potilasturvallisuuskoulutukseen liittyvään kertausharjoitukseen?</t>
  </si>
  <si>
    <t>Yksikön työntekijöillä on mahdollisuus yksilö- ja ryhmätyönohjaukseen</t>
  </si>
  <si>
    <t>OHJEET</t>
  </si>
  <si>
    <t>Yksikössä noudatetaan organisaation ohjeita eristämisestä ja sitomisesta</t>
  </si>
  <si>
    <t>Yksikössä noudatetaan organisaation ohjeita eristyksenpurkukeskustelusta</t>
  </si>
  <si>
    <t>Yksikössä noudatetaan organisaation ohjeita kiinnipidosta</t>
  </si>
  <si>
    <t>Yksikössä noudatetaan organisaation ohjetta kriisivaiheessa työskentelystä</t>
  </si>
  <si>
    <t>Yksikössä noudatetaan organisaation ohjetta vierihoidosta</t>
  </si>
  <si>
    <t xml:space="preserve"> MENETELMÄT</t>
  </si>
  <si>
    <t>Yksikössä käytetään strukturoitua lyhyen aikavälin väkivaltariskin arviointimenetelmää päivittäin/säännöllisesti</t>
  </si>
  <si>
    <t>Yksikössä käytetään itsemurhariskin arviointiprosessia organisaation ohjeiden mukaisesti</t>
  </si>
  <si>
    <t>Yksikössä on käytössä ainakin yksi näyttöön perustuva toimintamalli eristämisen ja sitomisen ennaltaehkäisemiseksi</t>
  </si>
  <si>
    <t>ARVOT JA KULTTUURI</t>
  </si>
  <si>
    <t>Yksikössä on määritelty työskentelyä ohjaavat arvot</t>
  </si>
  <si>
    <t>Yksikön arvot ovat linjassa organisaation arvojen kanssa</t>
  </si>
  <si>
    <t>Yksikössä noudatetaan lievimmän puuttumisen periaatetta</t>
  </si>
  <si>
    <t>Toiminnan johtaminen perustuu tiedolla johtamiseen(tilastot+haiprot)</t>
  </si>
  <si>
    <t>Eristämistä ja sitomista ohjaavat säädökset ja 
suositukset ovat potilaiden saatavilla osaston yleisissä tiloissa</t>
  </si>
  <si>
    <t>Potilasasiamiehen yhteystiedot ovat potilaiden 
saatavilla osaston yleisissä tiloissa</t>
  </si>
  <si>
    <t>Tiedonkulun varmistamiseksi on yksikössä luotu soveltuva toimintatapa</t>
  </si>
  <si>
    <t xml:space="preserve">Yksikössä käytetään vierihoidon eri tasoja (1–3) </t>
  </si>
  <si>
    <t>8</t>
  </si>
  <si>
    <t>OSAAMINEN</t>
  </si>
  <si>
    <t>Yksikön hoitohenkilökunnan eettinen osaaminen on huomioitu</t>
  </si>
  <si>
    <t>Täydennyskoulutuksissa (1 p.)</t>
  </si>
  <si>
    <t>Perehdytyksessä (1 p.)</t>
  </si>
  <si>
    <t>Yksikön hoitohenkilökunnan osaaminen vaihtoehtoisista menetelmistä eristämiselle ja sitomiselle on huomioitu</t>
  </si>
  <si>
    <t>Yksikön hoitohenkilökunnan psykiatrisen hoitotyön osaamisen tukeminen on huomioitu</t>
  </si>
  <si>
    <t>Yksikön hoitohenkilökunnan vuorovaikutusosaaminen on huomioitu</t>
  </si>
  <si>
    <t>Yksikön henkilökunnan osaaminen on dokumentoitu (esim. osaamiskartat)</t>
  </si>
  <si>
    <t>9</t>
  </si>
  <si>
    <t>TYÖSKENTELYTAVAT</t>
  </si>
  <si>
    <t>Yksikössä on toimintamalli tukemaan yhteistyötä sidosryhmien kanssa (avohoito, muut osastot)</t>
  </si>
  <si>
    <t>Yksikössä hoitajat ovat läsnä osaston yleisissä tiloissa</t>
  </si>
  <si>
    <t>10</t>
  </si>
  <si>
    <t>RESURSSIOHJAUS</t>
  </si>
  <si>
    <t>Yksikössä on toimintamalli hoitajaresurssien varmistamiseen eristämisen, vierihoidon tai sitomisen toteuttamiseen</t>
  </si>
  <si>
    <t>Yksiköiden työvuorosuunnittelussa on käytössä toimintamalli, jolla varmistetaan henkilökunnan osaaminen jokaisessa vuorossa</t>
  </si>
  <si>
    <t>11</t>
  </si>
  <si>
    <t>Rekrytoinnissa otetaan huomioon hakijan valmiudet pakon käyttöön vain muiden vaihtoehtoisten menetelmien osoittautuessa riittämättömiksi ja vähentää potilaaseen kohdistuvia rajoitustoimia työssään</t>
  </si>
  <si>
    <t>Työpaikka ilmoituksessa</t>
  </si>
  <si>
    <t>Hakemuksessa</t>
  </si>
  <si>
    <t>Haastattelussa</t>
  </si>
  <si>
    <t>12</t>
  </si>
  <si>
    <r>
      <t xml:space="preserve">Kuinka monta potilasta on eristetty useammin kuin kerran
yhden hoitojakson aikana? X </t>
    </r>
    <r>
      <rPr>
        <b/>
        <sz val="11"/>
        <color theme="1"/>
        <rFont val="Century Gothic"/>
        <family val="2"/>
        <scheme val="minor"/>
      </rPr>
      <t>/ potilasta vuodessa</t>
    </r>
  </si>
  <si>
    <r>
      <t>Kuinka monta potilasta on sidottu useammin kuin kerran
yhden hoitojakson aikana?</t>
    </r>
    <r>
      <rPr>
        <b/>
        <sz val="11"/>
        <color theme="1"/>
        <rFont val="Century Gothic"/>
        <family val="2"/>
        <scheme val="minor"/>
      </rPr>
      <t xml:space="preserve"> X / potilasta vuodessa</t>
    </r>
  </si>
  <si>
    <t>Eristämisen keston keskiarvo? Min</t>
  </si>
  <si>
    <t>Sitomisen keston keskiarvo? Min</t>
  </si>
  <si>
    <t>Kuinka monta yksittäistä eristämis- tai sitomistilannetta on arvioitu laatukriteerien avulla?</t>
  </si>
  <si>
    <t>Eristämiset</t>
  </si>
  <si>
    <t>Eristämistilannetta vuodessa</t>
  </si>
  <si>
    <t>Pisteiden keskiarvo tilannetta kohden</t>
  </si>
  <si>
    <t>Pisteiden vaihteluväli</t>
  </si>
  <si>
    <t>Sitomiset</t>
  </si>
  <si>
    <t>Sitomiustilannetta vuodessa</t>
  </si>
  <si>
    <t>13</t>
  </si>
  <si>
    <t>HAITTATAPAHTUMAT JA POIKKEAMAT ERISTÄMISEEN JA SITOMISEEN LIITTYEN</t>
  </si>
  <si>
    <t>Kuinka monta prosenttia ilmoitetuista haittatapahtumista/poikkeamista liittyy eristämiseen 
tai sitomiseen?</t>
  </si>
  <si>
    <t>Kuinka monta prosenttia eristetykseen ja sitomiseen liittyvistä haittatapahtuma/poikkeama 
ilmoituksista liittyy potilasturvallisuuteen?</t>
  </si>
  <si>
    <t>Kuinka monta prosenttia eristetykseen ja sitomiseen liittyvistä haittatapahtuma/poikkeama 
ilmoituksista liittyy työturvallisuuteen?</t>
  </si>
  <si>
    <r>
      <t xml:space="preserve">Kuinka monta eristykseen tai sitomiseen liittyvistä tilanteista on ollut sairaalahoitoa vaativia? </t>
    </r>
    <r>
      <rPr>
        <b/>
        <sz val="11"/>
        <color theme="1"/>
        <rFont val="Century Gothic"/>
        <family val="2"/>
        <scheme val="minor"/>
      </rPr>
      <t>Tilannetta / vuodessa</t>
    </r>
  </si>
  <si>
    <t>14</t>
  </si>
  <si>
    <t>Kuinka monta kehittämistoimenpidettä on tehty kerätyn tiedon perusteella viimeisen vuoden aikana?</t>
  </si>
  <si>
    <t>Tunnistettu</t>
  </si>
  <si>
    <t>Aloitettu</t>
  </si>
  <si>
    <t>Toteutettu</t>
  </si>
  <si>
    <t>KLIININEN TASO</t>
  </si>
  <si>
    <t>Toimintaa kuvaavat laatukriteerit jokaisessa eristämisen ja sitomisen prosessin vaiheessa</t>
  </si>
  <si>
    <t>Toimintaa kuvaavat laatukriteerit ennen eristämisen tai sitomisen aloittamista</t>
  </si>
  <si>
    <t>Toimintaa kuvaavat laatukriteerit eristämisen ja sitomisen aikana</t>
  </si>
  <si>
    <t>Toimintaa kuvaavat laatukriteerit eristämisen ja sitomisen jälkeen</t>
  </si>
  <si>
    <t xml:space="preserve"> Osaamisen itsearviointi, tiedot ja taidot</t>
  </si>
  <si>
    <t>Väkivaltaisen tai aggressiivisen käyttäytymisen taustatekijät ja hallinta</t>
  </si>
  <si>
    <t>Eristämistä ja sitomista ohjaava lainsäädäntö</t>
  </si>
  <si>
    <t>Traumatietoinen työskentely</t>
  </si>
  <si>
    <t>Päätöksenteko eristämisen tai sitomisen yhteydessä</t>
  </si>
  <si>
    <t>Terapeuttisen hoitosuhteen luominen</t>
  </si>
  <si>
    <t>Vuorovaikutustaidot</t>
  </si>
  <si>
    <t>Tiimityöskentely</t>
  </si>
  <si>
    <t xml:space="preserve"> Toimintaa kuvaavat laatukriteerit jokaisessa eristämisen ja sitomisen prosessin vaiheessa</t>
  </si>
  <si>
    <t>Kaikessa vuorovaikutuksessa ja toiminnassa on ilmennyt potilasta kunnioittava työskentelytapa</t>
  </si>
  <si>
    <t>Potilaan tai omaisen kertoma on otettu vastaan tuomitsematta ja kirjataan toiminnan kannalta oleelliset asiat potilastietojärjestelmän</t>
  </si>
  <si>
    <t>Potilas on ollut mukana päätöksenteossa mahdollisuuksiensa mukaan</t>
  </si>
  <si>
    <t xml:space="preserve">Väkivaltariskimittaria on käytetty jokaisessa prosessin vaiheessa päätöksenteon tukena </t>
  </si>
  <si>
    <t xml:space="preserve"> Toimintaa kuvaavat laatukriteerit ennen eristämisen tai sitomisen aloittamista</t>
  </si>
  <si>
    <t>Hoitajia on ollut läsnä osaston yleisissä tiloissa</t>
  </si>
  <si>
    <t>Potilaan (akuutti)hoitotahtoa/kriisisuunnitelmaa on hyödynnetty (ohjattu sen käyttöön tai tehty yhdessä)</t>
  </si>
  <si>
    <t>Ennaltaehkäiseviä keinoja (esim. eri ahdistuksenhallintamenetelmät (Safewards), aistihuone/rauhoittumishuone, toiminnallinen tekeminen) on käytetty yhdessä potilaan kanssa</t>
  </si>
  <si>
    <t>Potilaalle on tarjottu onnistuneesti tarvittavaa lääkettä</t>
  </si>
  <si>
    <t xml:space="preserve">Potilaalle on aloitettu vierihoito (huom. eri tasot) </t>
  </si>
  <si>
    <t>Hoitohenkilökunta huomioi päätöksenteon yhteydessä potilaan traumataustan, sekä arvioi mahdollisen eristämisen tai sitomisen vaikutukset potilaalle</t>
  </si>
  <si>
    <t xml:space="preserve"> Toimintaa kuvaavat laatukriteerit eristämisen ja sitomisen aikana</t>
  </si>
  <si>
    <t xml:space="preserve"> Potilaaseen kohdistuva toiminta huone-eristämisen aikana</t>
  </si>
  <si>
    <t xml:space="preserve">Potilaalla mahdollisuus erittämiseen wc-tiloissa </t>
  </si>
  <si>
    <t>Potilaan nesteiden saannista on huolehdittu</t>
  </si>
  <si>
    <t>Potilaan ravinnon saannista on huolehdittu</t>
  </si>
  <si>
    <t xml:space="preserve">Potilaalla on ollut mahdollista käyttää tarvittavia apuvälineitä (silmälasit, kuulokoje jne.) </t>
  </si>
  <si>
    <t>Potilaalle on nimetty vastuuhoitaja</t>
  </si>
  <si>
    <t>Potilaalle on tarjottu mahdollisuutta jatkuvaan näkö- ja kuuloyhteyteen hoitajan kanssa /hoitajalla on alaikäiseen potilaaseen jatkuva näkö- ja kuuloyhteys</t>
  </si>
  <si>
    <t>Potilaalle on tarjottu mahdollisuutta hoitajakeskusteluun</t>
  </si>
  <si>
    <t>Potilaalle on tarjottu turvallisia virikkeitä ajankuluksi</t>
  </si>
  <si>
    <t>Potilaalle on kerrottu aikatauluista (esim. ruoka-ajat, lääkärin arvio)</t>
  </si>
  <si>
    <t>Lääkäri on arvioinut potilaan somaattisen tilan seurannan tarpeen</t>
  </si>
  <si>
    <t>Potilaan somaattista tilaa on arvioitu ja havainnot kirjattu</t>
  </si>
  <si>
    <t xml:space="preserve">Potilaan psyykkistä vointia on seurattu, arvioitu ja havainnot kirjattu </t>
  </si>
  <si>
    <t xml:space="preserve">Itsetuhoistakäyttäytymistä on seurattu ja havainnot kirjattu </t>
  </si>
  <si>
    <t xml:space="preserve"> Potilaaseen kohdistuva toiminta sidonnan aikana</t>
  </si>
  <si>
    <t xml:space="preserve"> Lääkäri on arvioinut potilaan somaattisen tilan seurannan tarpeen</t>
  </si>
  <si>
    <t xml:space="preserve"> Hoitaja on sidotun potilaan vierellä koko ajan</t>
  </si>
  <si>
    <t>Sidotun potilaan ihon kunto ja raajojen verenkierto on arvioitu jokaisen valvovan hoitajan toimesta ja havainnot on kirjattu</t>
  </si>
  <si>
    <t>Henkilökuntaan kohdistuva toiminta</t>
  </si>
  <si>
    <t>Eristämisessä tai sitomisessa mukana ollut henkilöstö on pitänyt lyhyen jälkipurun välittömästi eristämisen aloituksen jälkeen</t>
  </si>
  <si>
    <t xml:space="preserve"> Muihin potilaisiin kohdistuva toiminta</t>
  </si>
  <si>
    <t>Eristämistilanteen nähneille muille potilaille on tarjottu mahdollisuus tilanteen aiheuttamien tunteiden läpikäyntiin hoitajan kanssa (Safewards- turvallisuuden palauttaminen)</t>
  </si>
  <si>
    <t xml:space="preserve"> Toimintaa kuvaavat laatukriteerit eristämisen ja sitomisen jälkeen</t>
  </si>
  <si>
    <t>Vastuuhoitaja on jatkanut tehostettua hoitotyötä eristämisen ja sitomisen päättymisen jälkeen yksikön ohjeiden mukaisesti</t>
  </si>
  <si>
    <t>Eristäminen /sitominen on purettu vierihoitoa hyödyntämällä</t>
  </si>
  <si>
    <t>Potilaan kanssa on tehty kriisisuunnitelma/akuuttihoitotahto, jolla pyritään ennaltaehkäisemään eristäminen/sitominen tulevaisuudessa</t>
  </si>
  <si>
    <t>Post-traumaattisia oireita on tarkkailtu ja asianmukaista hoitoa on tarjottu</t>
  </si>
  <si>
    <t xml:space="preserve">Potilasta on tiedotettu potilaan oikeuksista kirjallisesti eristämisen tai sitomisen päättymisen jälkeen </t>
  </si>
  <si>
    <t xml:space="preserve">Potilasta on ohjattu vertaisavun piiriin </t>
  </si>
  <si>
    <t>Havaituista tai tietoon saaduista poikkeamista ja haittatapahtumista on raportoitu Haipro (tai vastaavaan) järjestelmään</t>
  </si>
  <si>
    <t>ARVOJEN PISTEYTYKSET</t>
  </si>
  <si>
    <t>Arvo</t>
  </si>
  <si>
    <t>Prosenttiarvot</t>
  </si>
  <si>
    <t>Kyllä</t>
  </si>
  <si>
    <t>Ei</t>
  </si>
  <si>
    <t>Suunnitteluvaiheessa</t>
  </si>
  <si>
    <t>EI</t>
  </si>
  <si>
    <t xml:space="preserve">Osittain toteutunut </t>
  </si>
  <si>
    <t>Osittain</t>
  </si>
  <si>
    <t>Vaihtelevasti</t>
  </si>
  <si>
    <t>Noviisi</t>
  </si>
  <si>
    <t>Edistynyt</t>
  </si>
  <si>
    <t>aloittelija</t>
  </si>
  <si>
    <t>Osaaja</t>
  </si>
  <si>
    <t>Pätevä</t>
  </si>
  <si>
    <t>Asiantuntija</t>
  </si>
  <si>
    <t>Rekrytointi</t>
  </si>
  <si>
    <t>Eristyksen (sis. sitominen) purkukeskustelu on pidetty ja kirjattu (moniammatillinen, omahoitaja tms.)</t>
  </si>
  <si>
    <t>Hoitosuunnitelman päivityksen tarve on arvioitu ja se on tarpeen vaatiessa päivitetty yhdessä potilaan kanssa</t>
  </si>
  <si>
    <t>Toteutuksesta ovat vastanneet HUS Psykiatrian laatupäällikkö Tuomo Töhönen &amp; tietoasiantuntija Joonas Metsäniemi (etunimi.sukunimi@hus.fi) v.11.11.2025</t>
  </si>
  <si>
    <t>Muulla tavalla, miten?  (1 p.) Lisää tarkenne alla olevalle riville</t>
  </si>
  <si>
    <t>1.1</t>
  </si>
  <si>
    <t>1.1.1</t>
  </si>
  <si>
    <t>1.2</t>
  </si>
  <si>
    <t>1.2.1</t>
  </si>
  <si>
    <t>1.2.2</t>
  </si>
  <si>
    <t>1.2.3</t>
  </si>
  <si>
    <t>1.2.4</t>
  </si>
  <si>
    <t>1.2.5</t>
  </si>
  <si>
    <t>1.3</t>
  </si>
  <si>
    <t>1.3.1</t>
  </si>
  <si>
    <t>1.3.2</t>
  </si>
  <si>
    <t>2.1</t>
  </si>
  <si>
    <t>2.1.1</t>
  </si>
  <si>
    <t>3.1</t>
  </si>
  <si>
    <t>3.1.1</t>
  </si>
  <si>
    <t>3.1.2</t>
  </si>
  <si>
    <t>4.1</t>
  </si>
  <si>
    <t>4.1.1</t>
  </si>
  <si>
    <t>4.1.2</t>
  </si>
  <si>
    <t>5.1</t>
  </si>
  <si>
    <t>5.1.1</t>
  </si>
  <si>
    <t>6.2</t>
  </si>
  <si>
    <t>6.2.1</t>
  </si>
  <si>
    <t>7.1</t>
  </si>
  <si>
    <t>7.1.1</t>
  </si>
  <si>
    <t>7.1.2</t>
  </si>
  <si>
    <t>7.1.3</t>
  </si>
  <si>
    <t>7.1.4</t>
  </si>
  <si>
    <t>1.1.2</t>
  </si>
  <si>
    <t>1.3.3</t>
  </si>
  <si>
    <t>1.3.4</t>
  </si>
  <si>
    <t>1.3.5</t>
  </si>
  <si>
    <t>1.3.6</t>
  </si>
  <si>
    <t>1.3.7</t>
  </si>
  <si>
    <t>1.3.8</t>
  </si>
  <si>
    <t>1.3.9</t>
  </si>
  <si>
    <t>2.1.2</t>
  </si>
  <si>
    <t>2.1.3</t>
  </si>
  <si>
    <t>3.1.3</t>
  </si>
  <si>
    <t>3.1.4</t>
  </si>
  <si>
    <t>3.1.5</t>
  </si>
  <si>
    <t>4.1.3</t>
  </si>
  <si>
    <t>5.1.2</t>
  </si>
  <si>
    <t>5.1.3</t>
  </si>
  <si>
    <t>6.1</t>
  </si>
  <si>
    <t>6.1.1</t>
  </si>
  <si>
    <t>8.1</t>
  </si>
  <si>
    <t>8.1.1</t>
  </si>
  <si>
    <t>8.1.2</t>
  </si>
  <si>
    <t>8.1.3</t>
  </si>
  <si>
    <t>8.1.4</t>
  </si>
  <si>
    <t>8.1.5</t>
  </si>
  <si>
    <t>9.1</t>
  </si>
  <si>
    <t>9.1.1</t>
  </si>
  <si>
    <t>9.1.2</t>
  </si>
  <si>
    <t>10.1</t>
  </si>
  <si>
    <t>10.1.1</t>
  </si>
  <si>
    <t>10.1.2</t>
  </si>
  <si>
    <t>11.1</t>
  </si>
  <si>
    <t>11.1.1</t>
  </si>
  <si>
    <t>12.1</t>
  </si>
  <si>
    <t>12.1.1</t>
  </si>
  <si>
    <t>12.1.2</t>
  </si>
  <si>
    <t>12.1.3</t>
  </si>
  <si>
    <t>12.1.4</t>
  </si>
  <si>
    <t>12.1.5</t>
  </si>
  <si>
    <t>13.1</t>
  </si>
  <si>
    <t>13.1.1</t>
  </si>
  <si>
    <t>13.1.2</t>
  </si>
  <si>
    <t>13.1.3</t>
  </si>
  <si>
    <t>13.1.4</t>
  </si>
  <si>
    <t>14.1</t>
  </si>
  <si>
    <t>14.1.1</t>
  </si>
  <si>
    <t>1.1.3</t>
  </si>
  <si>
    <t>1.1.4</t>
  </si>
  <si>
    <t>2.3</t>
  </si>
  <si>
    <t>2.4</t>
  </si>
  <si>
    <t>2.2</t>
  </si>
  <si>
    <t>2.5</t>
  </si>
  <si>
    <t>2.6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</si>
  <si>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</si>
  <si>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</si>
  <si>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</si>
  <si>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</si>
  <si>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</si>
  <si>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</si>
  <si>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</si>
  <si>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</si>
  <si>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3.2.1</t>
  </si>
  <si>
    <t>3.2.2</t>
  </si>
  <si>
    <t>3.2.3</t>
  </si>
  <si>
    <t>3.2</t>
  </si>
  <si>
    <t>3.3</t>
  </si>
  <si>
    <t>3.3.1</t>
  </si>
  <si>
    <t>3.4.1</t>
  </si>
  <si>
    <t>3.4</t>
  </si>
  <si>
    <t>4.2</t>
  </si>
  <si>
    <t>4.3</t>
  </si>
  <si>
    <t>4.4</t>
  </si>
  <si>
    <t>4.5</t>
  </si>
  <si>
    <t>4.6</t>
  </si>
  <si>
    <t>4.7</t>
  </si>
  <si>
    <t>4.8</t>
  </si>
  <si>
    <t>4.9</t>
  </si>
  <si>
    <t>5.1.4</t>
  </si>
  <si>
    <t>5.1.5</t>
  </si>
  <si>
    <t>5.1.6</t>
  </si>
  <si>
    <t>5.1.7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</si>
</sst>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5"/>
      <name val="Century Gothic"/>
      <family val="2"/>
      <scheme val="minor"/>
    </font>
    <font>
      <b/>
      <sz val="11"/>
      <color theme="5"/>
      <name val="Century Gothic"/>
      <family val="2"/>
      <scheme val="minor"/>
    </font>
    <font>
      <b/>
      <sz val="16"/>
      <color theme="5"/>
      <name val="Century Gothic"/>
      <family val="2"/>
      <scheme val="major"/>
    </font>
    <font>
      <b/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rgb="FFFA7D00"/>
      <name val="Century Gothic"/>
      <family val="2"/>
      <scheme val="minor"/>
    </font>
    <font>
      <i/>
      <sz val="10"/>
      <color rgb="FF7F7F7F"/>
      <name val="Century Gothic"/>
      <family val="2"/>
      <scheme val="minor"/>
    </font>
    <font>
      <sz val="11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b/>
      <u/>
      <sz val="14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18"/>
      <color theme="1"/>
      <name val="Century Gothic"/>
      <family val="2"/>
      <scheme val="minor"/>
    </font>
    <font>
      <sz val="18"/>
      <color theme="0"/>
      <name val="Century Gothic"/>
      <family val="2"/>
      <scheme val="minor"/>
    </font>
    <font>
      <b/>
      <sz val="18"/>
      <color theme="0"/>
      <name val="Century Gothic"/>
      <family val="2"/>
      <scheme val="minor"/>
    </font>
    <font>
      <b/>
      <sz val="16"/>
      <color theme="0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sz val="9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u/>
      <sz val="10"/>
      <name val="Century Gothic"/>
      <family val="2"/>
      <scheme val="minor"/>
    </font>
    <font>
      <sz val="8"/>
      <color theme="1"/>
      <name val="Century Gothic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1" applyNumberFormat="0" applyAlignment="0" applyProtection="0"/>
    <xf numFmtId="0" fontId="15" fillId="2" borderId="2" applyNumberFormat="0" applyAlignment="0" applyProtection="0"/>
    <xf numFmtId="0" fontId="13" fillId="5" borderId="1" applyNumberFormat="0" applyAlignment="0" applyProtection="0"/>
    <xf numFmtId="0" fontId="18" fillId="0" borderId="3" applyNumberFormat="0" applyFill="0" applyAlignment="0" applyProtection="0"/>
    <xf numFmtId="0" fontId="13" fillId="6" borderId="4" applyNumberFormat="0" applyBorder="0" applyAlignment="0" applyProtection="0"/>
    <xf numFmtId="0" fontId="12" fillId="3" borderId="5" applyNumberFormat="0" applyAlignment="0" applyProtection="0"/>
    <xf numFmtId="0" fontId="1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7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13" fillId="11" borderId="8"/>
    <xf numFmtId="0" fontId="15" fillId="14" borderId="8"/>
    <xf numFmtId="0" fontId="15" fillId="12" borderId="7"/>
    <xf numFmtId="0" fontId="15" fillId="14" borderId="7"/>
    <xf numFmtId="0" fontId="12" fillId="14" borderId="9"/>
    <xf numFmtId="0" fontId="14" fillId="0" borderId="10"/>
    <xf numFmtId="0" fontId="13" fillId="13" borderId="8"/>
    <xf numFmtId="0" fontId="6" fillId="0" borderId="0"/>
    <xf numFmtId="0" fontId="31" fillId="0" borderId="0" applyNumberFormat="0" applyFill="0" applyBorder="0" applyAlignment="0" applyProtection="0"/>
  </cellStyleXfs>
  <cellXfs count="299">
    <xf numFmtId="0" fontId="0" fillId="0" borderId="0" xfId="0"/>
    <xf numFmtId="0" fontId="6" fillId="0" borderId="0" xfId="27"/>
    <xf numFmtId="0" fontId="21" fillId="0" borderId="0" xfId="27" applyFont="1" applyAlignment="1">
      <alignment vertical="top"/>
    </xf>
    <xf numFmtId="0" fontId="22" fillId="0" borderId="0" xfId="27" applyFont="1" applyAlignment="1">
      <alignment vertical="top"/>
    </xf>
    <xf numFmtId="49" fontId="6" fillId="0" borderId="0" xfId="27" applyNumberFormat="1"/>
    <xf numFmtId="0" fontId="6" fillId="0" borderId="0" xfId="27" applyAlignment="1">
      <alignment wrapText="1"/>
    </xf>
    <xf numFmtId="0" fontId="6" fillId="0" borderId="16" xfId="27" applyBorder="1"/>
    <xf numFmtId="0" fontId="6" fillId="0" borderId="18" xfId="27" applyBorder="1"/>
    <xf numFmtId="49" fontId="21" fillId="0" borderId="0" xfId="27" applyNumberFormat="1" applyFont="1"/>
    <xf numFmtId="0" fontId="21" fillId="0" borderId="0" xfId="27" applyFont="1"/>
    <xf numFmtId="0" fontId="6" fillId="9" borderId="14" xfId="27" applyFill="1" applyBorder="1" applyAlignment="1">
      <alignment horizontal="center" vertical="center" wrapText="1"/>
    </xf>
    <xf numFmtId="0" fontId="6" fillId="0" borderId="20" xfId="27" applyBorder="1" applyAlignment="1">
      <alignment horizontal="left" vertical="top" wrapText="1"/>
    </xf>
    <xf numFmtId="49" fontId="23" fillId="9" borderId="23" xfId="27" applyNumberFormat="1" applyFont="1" applyFill="1" applyBorder="1"/>
    <xf numFmtId="0" fontId="23" fillId="9" borderId="12" xfId="27" applyFont="1" applyFill="1" applyBorder="1"/>
    <xf numFmtId="0" fontId="6" fillId="9" borderId="13" xfId="27" applyFill="1" applyBorder="1" applyAlignment="1">
      <alignment horizontal="center" vertical="center" wrapText="1"/>
    </xf>
    <xf numFmtId="49" fontId="6" fillId="0" borderId="24" xfId="27" applyNumberFormat="1" applyBorder="1"/>
    <xf numFmtId="0" fontId="6" fillId="0" borderId="16" xfId="27" applyBorder="1" applyAlignment="1">
      <alignment wrapText="1"/>
    </xf>
    <xf numFmtId="0" fontId="6" fillId="0" borderId="34" xfId="27" applyBorder="1" applyAlignment="1">
      <alignment wrapText="1"/>
    </xf>
    <xf numFmtId="49" fontId="6" fillId="0" borderId="36" xfId="27" applyNumberFormat="1" applyBorder="1"/>
    <xf numFmtId="0" fontId="6" fillId="0" borderId="20" xfId="27" applyBorder="1" applyAlignment="1">
      <alignment wrapText="1"/>
    </xf>
    <xf numFmtId="0" fontId="25" fillId="0" borderId="37" xfId="27" applyFont="1" applyBorder="1" applyAlignment="1">
      <alignment vertical="center"/>
    </xf>
    <xf numFmtId="0" fontId="26" fillId="0" borderId="38" xfId="27" applyFont="1" applyBorder="1" applyAlignment="1">
      <alignment vertical="center"/>
    </xf>
    <xf numFmtId="0" fontId="6" fillId="0" borderId="20" xfId="27" applyBorder="1"/>
    <xf numFmtId="49" fontId="23" fillId="9" borderId="11" xfId="27" applyNumberFormat="1" applyFont="1" applyFill="1" applyBorder="1"/>
    <xf numFmtId="49" fontId="6" fillId="0" borderId="15" xfId="27" applyNumberFormat="1" applyBorder="1"/>
    <xf numFmtId="49" fontId="6" fillId="0" borderId="19" xfId="27" applyNumberFormat="1" applyBorder="1"/>
    <xf numFmtId="49" fontId="6" fillId="0" borderId="31" xfId="27" applyNumberFormat="1" applyBorder="1"/>
    <xf numFmtId="0" fontId="25" fillId="0" borderId="39" xfId="27" applyFont="1" applyBorder="1" applyAlignment="1">
      <alignment vertical="center"/>
    </xf>
    <xf numFmtId="0" fontId="26" fillId="0" borderId="40" xfId="27" applyFont="1" applyBorder="1" applyAlignment="1">
      <alignment vertical="center"/>
    </xf>
    <xf numFmtId="0" fontId="23" fillId="9" borderId="41" xfId="27" applyFont="1" applyFill="1" applyBorder="1"/>
    <xf numFmtId="0" fontId="6" fillId="9" borderId="42" xfId="27" applyFill="1" applyBorder="1" applyAlignment="1">
      <alignment horizontal="center" vertical="center" wrapText="1"/>
    </xf>
    <xf numFmtId="49" fontId="23" fillId="9" borderId="11" xfId="27" applyNumberFormat="1" applyFont="1" applyFill="1" applyBorder="1" applyAlignment="1">
      <alignment vertical="center"/>
    </xf>
    <xf numFmtId="0" fontId="23" fillId="9" borderId="12" xfId="27" applyFont="1" applyFill="1" applyBorder="1" applyAlignment="1">
      <alignment vertical="center"/>
    </xf>
    <xf numFmtId="0" fontId="6" fillId="0" borderId="12" xfId="27" applyBorder="1" applyAlignment="1">
      <alignment horizontal="left" vertical="top" wrapText="1"/>
    </xf>
    <xf numFmtId="9" fontId="6" fillId="0" borderId="22" xfId="27" applyNumberFormat="1" applyBorder="1"/>
    <xf numFmtId="9" fontId="6" fillId="0" borderId="0" xfId="27" applyNumberFormat="1"/>
    <xf numFmtId="49" fontId="23" fillId="9" borderId="46" xfId="27" applyNumberFormat="1" applyFont="1" applyFill="1" applyBorder="1"/>
    <xf numFmtId="0" fontId="23" fillId="9" borderId="34" xfId="27" applyFont="1" applyFill="1" applyBorder="1"/>
    <xf numFmtId="0" fontId="6" fillId="9" borderId="47" xfId="27" applyFill="1" applyBorder="1" applyAlignment="1">
      <alignment horizontal="center" vertical="center" wrapText="1"/>
    </xf>
    <xf numFmtId="0" fontId="24" fillId="0" borderId="16" xfId="27" applyFont="1" applyBorder="1" applyAlignment="1">
      <alignment wrapText="1"/>
    </xf>
    <xf numFmtId="49" fontId="6" fillId="0" borderId="15" xfId="27" applyNumberFormat="1" applyBorder="1" applyAlignment="1">
      <alignment vertical="center"/>
    </xf>
    <xf numFmtId="49" fontId="6" fillId="0" borderId="0" xfId="27" applyNumberFormat="1" applyAlignment="1">
      <alignment horizontal="left" vertical="top"/>
    </xf>
    <xf numFmtId="49" fontId="23" fillId="9" borderId="21" xfId="27" applyNumberFormat="1" applyFont="1" applyFill="1" applyBorder="1"/>
    <xf numFmtId="0" fontId="23" fillId="9" borderId="49" xfId="27" applyFont="1" applyFill="1" applyBorder="1"/>
    <xf numFmtId="49" fontId="6" fillId="0" borderId="19" xfId="27" applyNumberFormat="1" applyBorder="1" applyAlignment="1">
      <alignment vertical="center"/>
    </xf>
    <xf numFmtId="49" fontId="23" fillId="0" borderId="24" xfId="27" applyNumberFormat="1" applyFont="1" applyBorder="1"/>
    <xf numFmtId="49" fontId="6" fillId="0" borderId="36" xfId="27" applyNumberFormat="1" applyBorder="1" applyAlignment="1">
      <alignment horizontal="left" vertical="top"/>
    </xf>
    <xf numFmtId="0" fontId="6" fillId="0" borderId="29" xfId="27" applyBorder="1" applyAlignment="1">
      <alignment wrapText="1"/>
    </xf>
    <xf numFmtId="0" fontId="6" fillId="0" borderId="15" xfId="27" applyBorder="1"/>
    <xf numFmtId="0" fontId="6" fillId="0" borderId="19" xfId="27" applyBorder="1"/>
    <xf numFmtId="49" fontId="23" fillId="9" borderId="11" xfId="27" applyNumberFormat="1" applyFont="1" applyFill="1" applyBorder="1" applyAlignment="1">
      <alignment vertical="center" wrapText="1"/>
    </xf>
    <xf numFmtId="0" fontId="23" fillId="9" borderId="12" xfId="27" applyFont="1" applyFill="1" applyBorder="1" applyAlignment="1">
      <alignment vertical="center" wrapText="1"/>
    </xf>
    <xf numFmtId="49" fontId="6" fillId="18" borderId="21" xfId="27" applyNumberFormat="1" applyFill="1" applyBorder="1"/>
    <xf numFmtId="0" fontId="6" fillId="18" borderId="14" xfId="27" applyFill="1" applyBorder="1"/>
    <xf numFmtId="0" fontId="6" fillId="0" borderId="21" xfId="27" applyBorder="1" applyProtection="1">
      <protection hidden="1"/>
    </xf>
    <xf numFmtId="0" fontId="6" fillId="0" borderId="14" xfId="27" applyBorder="1" applyProtection="1">
      <protection hidden="1"/>
    </xf>
    <xf numFmtId="9" fontId="6" fillId="0" borderId="21" xfId="27" applyNumberFormat="1" applyBorder="1"/>
    <xf numFmtId="9" fontId="6" fillId="0" borderId="49" xfId="27" applyNumberFormat="1" applyBorder="1"/>
    <xf numFmtId="0" fontId="6" fillId="0" borderId="14" xfId="27" applyBorder="1"/>
    <xf numFmtId="0" fontId="6" fillId="0" borderId="36" xfId="27" applyBorder="1" applyProtection="1">
      <protection hidden="1"/>
    </xf>
    <xf numFmtId="0" fontId="6" fillId="0" borderId="38" xfId="27" applyBorder="1" applyProtection="1">
      <protection hidden="1"/>
    </xf>
    <xf numFmtId="9" fontId="6" fillId="0" borderId="24" xfId="27" applyNumberFormat="1" applyBorder="1"/>
    <xf numFmtId="49" fontId="6" fillId="18" borderId="24" xfId="27" applyNumberFormat="1" applyFill="1" applyBorder="1"/>
    <xf numFmtId="0" fontId="6" fillId="18" borderId="18" xfId="27" applyFill="1" applyBorder="1"/>
    <xf numFmtId="9" fontId="6" fillId="0" borderId="36" xfId="27" applyNumberFormat="1" applyBorder="1"/>
    <xf numFmtId="9" fontId="6" fillId="0" borderId="37" xfId="27" applyNumberFormat="1" applyBorder="1"/>
    <xf numFmtId="0" fontId="6" fillId="0" borderId="38" xfId="27" applyBorder="1"/>
    <xf numFmtId="0" fontId="6" fillId="0" borderId="24" xfId="27" applyBorder="1"/>
    <xf numFmtId="0" fontId="6" fillId="0" borderId="18" xfId="27" applyBorder="1" applyProtection="1">
      <protection hidden="1"/>
    </xf>
    <xf numFmtId="0" fontId="6" fillId="0" borderId="21" xfId="27" applyBorder="1"/>
    <xf numFmtId="0" fontId="6" fillId="0" borderId="36" xfId="27" applyBorder="1"/>
    <xf numFmtId="0" fontId="6" fillId="0" borderId="0" xfId="27" applyAlignment="1">
      <alignment horizontal="center" vertical="center"/>
    </xf>
    <xf numFmtId="0" fontId="26" fillId="0" borderId="38" xfId="27" applyFont="1" applyBorder="1" applyAlignment="1">
      <alignment horizontal="right" vertical="center"/>
    </xf>
    <xf numFmtId="49" fontId="6" fillId="0" borderId="0" xfId="27" applyNumberFormat="1" applyAlignment="1">
      <alignment horizontal="right"/>
    </xf>
    <xf numFmtId="49" fontId="21" fillId="0" borderId="0" xfId="27" applyNumberFormat="1" applyFont="1" applyAlignment="1">
      <alignment horizontal="right"/>
    </xf>
    <xf numFmtId="0" fontId="6" fillId="0" borderId="0" xfId="27" applyAlignment="1">
      <alignment horizontal="right"/>
    </xf>
    <xf numFmtId="0" fontId="6" fillId="0" borderId="16" xfId="27" applyBorder="1" applyProtection="1">
      <protection locked="0"/>
    </xf>
    <xf numFmtId="0" fontId="6" fillId="0" borderId="17" xfId="27" applyBorder="1" applyProtection="1">
      <protection locked="0"/>
    </xf>
    <xf numFmtId="0" fontId="6" fillId="0" borderId="22" xfId="27" applyBorder="1" applyAlignment="1" applyProtection="1">
      <alignment vertical="center"/>
      <protection locked="0"/>
    </xf>
    <xf numFmtId="0" fontId="6" fillId="0" borderId="16" xfId="27" applyBorder="1" applyAlignment="1" applyProtection="1">
      <alignment wrapText="1"/>
      <protection locked="0"/>
    </xf>
    <xf numFmtId="0" fontId="6" fillId="0" borderId="17" xfId="27" applyBorder="1" applyAlignment="1" applyProtection="1">
      <alignment vertical="center"/>
      <protection locked="0"/>
    </xf>
    <xf numFmtId="0" fontId="6" fillId="0" borderId="22" xfId="27" applyBorder="1" applyProtection="1">
      <protection locked="0"/>
    </xf>
    <xf numFmtId="0" fontId="6" fillId="0" borderId="30" xfId="27" applyBorder="1" applyProtection="1">
      <protection locked="0"/>
    </xf>
    <xf numFmtId="0" fontId="6" fillId="0" borderId="20" xfId="27" applyBorder="1" applyProtection="1">
      <protection locked="0"/>
    </xf>
    <xf numFmtId="0" fontId="6" fillId="0" borderId="30" xfId="27" applyBorder="1" applyAlignment="1" applyProtection="1">
      <alignment vertical="center"/>
      <protection locked="0"/>
    </xf>
    <xf numFmtId="0" fontId="6" fillId="0" borderId="17" xfId="27" applyBorder="1" applyAlignment="1" applyProtection="1">
      <alignment wrapText="1"/>
      <protection locked="0"/>
    </xf>
    <xf numFmtId="49" fontId="6" fillId="0" borderId="45" xfId="27" applyNumberFormat="1" applyBorder="1"/>
    <xf numFmtId="0" fontId="6" fillId="0" borderId="17" xfId="27" applyBorder="1" applyAlignment="1">
      <alignment wrapText="1"/>
    </xf>
    <xf numFmtId="49" fontId="23" fillId="9" borderId="21" xfId="27" applyNumberFormat="1" applyFont="1" applyFill="1" applyBorder="1" applyAlignment="1">
      <alignment vertical="center"/>
    </xf>
    <xf numFmtId="0" fontId="23" fillId="9" borderId="21" xfId="27" applyFont="1" applyFill="1" applyBorder="1" applyAlignment="1">
      <alignment vertical="center"/>
    </xf>
    <xf numFmtId="0" fontId="23" fillId="9" borderId="32" xfId="27" applyFont="1" applyFill="1" applyBorder="1"/>
    <xf numFmtId="0" fontId="6" fillId="9" borderId="33" xfId="27" applyFill="1" applyBorder="1" applyAlignment="1">
      <alignment wrapText="1"/>
    </xf>
    <xf numFmtId="0" fontId="6" fillId="0" borderId="29" xfId="27" applyBorder="1"/>
    <xf numFmtId="49" fontId="6" fillId="0" borderId="0" xfId="27" applyNumberFormat="1" applyAlignment="1">
      <alignment horizontal="right" wrapText="1"/>
    </xf>
    <xf numFmtId="49" fontId="6" fillId="0" borderId="46" xfId="27" applyNumberFormat="1" applyBorder="1" applyAlignment="1">
      <alignment vertical="center"/>
    </xf>
    <xf numFmtId="49" fontId="6" fillId="0" borderId="48" xfId="27" applyNumberFormat="1" applyBorder="1" applyAlignment="1">
      <alignment vertical="center"/>
    </xf>
    <xf numFmtId="0" fontId="6" fillId="9" borderId="12" xfId="27" applyFill="1" applyBorder="1" applyAlignment="1">
      <alignment vertical="center"/>
    </xf>
    <xf numFmtId="0" fontId="6" fillId="9" borderId="13" xfId="27" applyFill="1" applyBorder="1" applyAlignment="1">
      <alignment wrapText="1"/>
    </xf>
    <xf numFmtId="0" fontId="6" fillId="0" borderId="47" xfId="27" applyBorder="1" applyProtection="1">
      <protection locked="0"/>
    </xf>
    <xf numFmtId="0" fontId="6" fillId="0" borderId="16" xfId="27" applyBorder="1" applyAlignment="1">
      <alignment horizontal="left"/>
    </xf>
    <xf numFmtId="0" fontId="6" fillId="0" borderId="29" xfId="27" applyBorder="1" applyAlignment="1">
      <alignment horizontal="left"/>
    </xf>
    <xf numFmtId="0" fontId="6" fillId="0" borderId="0" xfId="27" applyAlignment="1">
      <alignment vertical="top"/>
    </xf>
    <xf numFmtId="0" fontId="6" fillId="0" borderId="16" xfId="27" applyBorder="1" applyAlignment="1">
      <alignment vertical="top" wrapText="1"/>
    </xf>
    <xf numFmtId="0" fontId="25" fillId="0" borderId="39" xfId="27" applyFont="1" applyBorder="1" applyAlignment="1">
      <alignment vertical="top"/>
    </xf>
    <xf numFmtId="0" fontId="25" fillId="0" borderId="37" xfId="27" applyFont="1" applyBorder="1" applyAlignment="1">
      <alignment vertical="top"/>
    </xf>
    <xf numFmtId="49" fontId="6" fillId="0" borderId="0" xfId="27" applyNumberFormat="1" applyAlignment="1">
      <alignment vertical="top"/>
    </xf>
    <xf numFmtId="49" fontId="21" fillId="0" borderId="0" xfId="27" applyNumberFormat="1" applyFont="1" applyAlignment="1">
      <alignment vertical="top"/>
    </xf>
    <xf numFmtId="49" fontId="23" fillId="9" borderId="23" xfId="27" applyNumberFormat="1" applyFont="1" applyFill="1" applyBorder="1" applyAlignment="1">
      <alignment vertical="top"/>
    </xf>
    <xf numFmtId="49" fontId="6" fillId="0" borderId="36" xfId="27" applyNumberFormat="1" applyBorder="1" applyAlignment="1">
      <alignment vertical="top"/>
    </xf>
    <xf numFmtId="49" fontId="26" fillId="0" borderId="0" xfId="27" applyNumberFormat="1" applyFont="1" applyAlignment="1">
      <alignment vertical="top"/>
    </xf>
    <xf numFmtId="49" fontId="6" fillId="0" borderId="31" xfId="27" applyNumberFormat="1" applyBorder="1" applyAlignment="1">
      <alignment vertical="top"/>
    </xf>
    <xf numFmtId="49" fontId="21" fillId="0" borderId="0" xfId="27" applyNumberFormat="1" applyFont="1" applyAlignment="1">
      <alignment vertical="center"/>
    </xf>
    <xf numFmtId="49" fontId="6" fillId="0" borderId="0" xfId="27" applyNumberFormat="1" applyAlignment="1">
      <alignment horizontal="center"/>
    </xf>
    <xf numFmtId="49" fontId="21" fillId="0" borderId="0" xfId="27" applyNumberFormat="1" applyFont="1" applyAlignment="1">
      <alignment horizontal="center"/>
    </xf>
    <xf numFmtId="49" fontId="21" fillId="0" borderId="0" xfId="27" applyNumberFormat="1" applyFont="1" applyAlignment="1">
      <alignment horizontal="left" vertical="center"/>
    </xf>
    <xf numFmtId="49" fontId="21" fillId="0" borderId="0" xfId="27" applyNumberFormat="1" applyFont="1" applyAlignment="1">
      <alignment horizontal="center" vertical="center"/>
    </xf>
    <xf numFmtId="0" fontId="6" fillId="0" borderId="34" xfId="27" applyBorder="1" applyAlignment="1">
      <alignment horizontal="left" vertical="top" wrapText="1"/>
    </xf>
    <xf numFmtId="0" fontId="6" fillId="0" borderId="0" xfId="27" applyAlignment="1">
      <alignment horizontal="left" vertical="top" wrapText="1"/>
    </xf>
    <xf numFmtId="0" fontId="6" fillId="0" borderId="16" xfId="27" applyBorder="1" applyAlignment="1">
      <alignment horizontal="left" vertical="top" wrapText="1"/>
    </xf>
    <xf numFmtId="0" fontId="6" fillId="0" borderId="29" xfId="27" applyBorder="1" applyAlignment="1">
      <alignment horizontal="left" vertical="top" wrapText="1"/>
    </xf>
    <xf numFmtId="0" fontId="6" fillId="0" borderId="16" xfId="27" applyBorder="1" applyAlignment="1">
      <alignment horizontal="left" wrapText="1"/>
    </xf>
    <xf numFmtId="0" fontId="6" fillId="0" borderId="20" xfId="27" applyBorder="1" applyAlignment="1">
      <alignment horizontal="left" wrapText="1"/>
    </xf>
    <xf numFmtId="0" fontId="6" fillId="0" borderId="12" xfId="27" applyBorder="1" applyAlignment="1">
      <alignment horizontal="left" wrapText="1"/>
    </xf>
    <xf numFmtId="0" fontId="6" fillId="0" borderId="55" xfId="27" applyBorder="1" applyAlignment="1">
      <alignment horizontal="left" vertical="top" wrapText="1"/>
    </xf>
    <xf numFmtId="0" fontId="26" fillId="0" borderId="40" xfId="27" applyFont="1" applyBorder="1" applyAlignment="1">
      <alignment horizontal="right" vertical="center"/>
    </xf>
    <xf numFmtId="0" fontId="6" fillId="0" borderId="52" xfId="27" applyBorder="1"/>
    <xf numFmtId="0" fontId="6" fillId="0" borderId="17" xfId="27" applyBorder="1" applyAlignment="1" applyProtection="1">
      <alignment horizontal="center" vertical="center"/>
      <protection locked="0"/>
    </xf>
    <xf numFmtId="0" fontId="6" fillId="0" borderId="22" xfId="27" applyBorder="1" applyAlignment="1" applyProtection="1">
      <alignment horizontal="center" vertical="center"/>
      <protection locked="0"/>
    </xf>
    <xf numFmtId="0" fontId="6" fillId="0" borderId="30" xfId="27" applyBorder="1" applyAlignment="1" applyProtection="1">
      <alignment horizontal="center" vertical="center"/>
      <protection locked="0"/>
    </xf>
    <xf numFmtId="9" fontId="6" fillId="0" borderId="17" xfId="27" applyNumberFormat="1" applyBorder="1" applyAlignment="1" applyProtection="1">
      <alignment horizontal="center" vertical="center"/>
      <protection locked="0"/>
    </xf>
    <xf numFmtId="0" fontId="6" fillId="0" borderId="13" xfId="27" applyBorder="1" applyAlignment="1" applyProtection="1">
      <alignment horizontal="center" vertical="center" wrapText="1"/>
      <protection locked="0"/>
    </xf>
    <xf numFmtId="0" fontId="6" fillId="16" borderId="18" xfId="27" applyFill="1" applyBorder="1" applyAlignment="1">
      <alignment vertical="top" wrapText="1"/>
    </xf>
    <xf numFmtId="0" fontId="6" fillId="16" borderId="0" xfId="27" applyFill="1" applyAlignment="1">
      <alignment vertical="top" wrapText="1"/>
    </xf>
    <xf numFmtId="0" fontId="25" fillId="0" borderId="0" xfId="27" applyFont="1" applyAlignment="1">
      <alignment vertical="center"/>
    </xf>
    <xf numFmtId="0" fontId="26" fillId="0" borderId="0" xfId="27" applyFont="1" applyAlignment="1">
      <alignment vertical="center"/>
    </xf>
    <xf numFmtId="0" fontId="30" fillId="0" borderId="0" xfId="27" applyFont="1" applyAlignment="1">
      <alignment vertical="center" wrapText="1"/>
    </xf>
    <xf numFmtId="0" fontId="30" fillId="0" borderId="0" xfId="27" applyFont="1" applyAlignment="1">
      <alignment horizontal="left" vertical="center" wrapText="1"/>
    </xf>
    <xf numFmtId="0" fontId="30" fillId="0" borderId="0" xfId="27" applyFont="1" applyAlignment="1">
      <alignment vertical="center"/>
    </xf>
    <xf numFmtId="49" fontId="28" fillId="11" borderId="0" xfId="27" applyNumberFormat="1" applyFont="1" applyFill="1" applyAlignment="1">
      <alignment vertical="center" wrapText="1"/>
    </xf>
    <xf numFmtId="49" fontId="28" fillId="0" borderId="0" xfId="27" applyNumberFormat="1" applyFont="1" applyAlignment="1">
      <alignment vertical="center" wrapText="1"/>
    </xf>
    <xf numFmtId="0" fontId="6" fillId="0" borderId="41" xfId="27" applyBorder="1" applyProtection="1">
      <protection locked="0"/>
    </xf>
    <xf numFmtId="0" fontId="6" fillId="14" borderId="53" xfId="27" applyFill="1" applyBorder="1"/>
    <xf numFmtId="9" fontId="6" fillId="14" borderId="53" xfId="27" applyNumberFormat="1" applyFill="1" applyBorder="1"/>
    <xf numFmtId="0" fontId="33" fillId="11" borderId="58" xfId="27" applyFont="1" applyFill="1" applyBorder="1" applyAlignment="1">
      <alignment wrapText="1"/>
    </xf>
    <xf numFmtId="0" fontId="33" fillId="11" borderId="58" xfId="27" applyFont="1" applyFill="1" applyBorder="1"/>
    <xf numFmtId="0" fontId="6" fillId="0" borderId="15" xfId="27" applyBorder="1" applyAlignment="1">
      <alignment vertical="top" wrapText="1"/>
    </xf>
    <xf numFmtId="9" fontId="6" fillId="0" borderId="17" xfId="27" applyNumberFormat="1" applyBorder="1"/>
    <xf numFmtId="0" fontId="6" fillId="0" borderId="45" xfId="27" applyBorder="1" applyAlignment="1">
      <alignment vertical="top" wrapText="1"/>
    </xf>
    <xf numFmtId="9" fontId="6" fillId="0" borderId="30" xfId="27" applyNumberFormat="1" applyBorder="1"/>
    <xf numFmtId="0" fontId="6" fillId="14" borderId="53" xfId="27" applyFill="1" applyBorder="1" applyAlignment="1">
      <alignment vertical="top" wrapText="1"/>
    </xf>
    <xf numFmtId="0" fontId="6" fillId="0" borderId="12" xfId="27" applyBorder="1"/>
    <xf numFmtId="9" fontId="6" fillId="0" borderId="13" xfId="27" applyNumberFormat="1" applyBorder="1"/>
    <xf numFmtId="0" fontId="6" fillId="14" borderId="59" xfId="27" applyFill="1" applyBorder="1" applyAlignment="1">
      <alignment horizontal="left" vertical="top" wrapText="1"/>
    </xf>
    <xf numFmtId="0" fontId="6" fillId="14" borderId="60" xfId="27" applyFill="1" applyBorder="1"/>
    <xf numFmtId="9" fontId="6" fillId="14" borderId="35" xfId="27" applyNumberFormat="1" applyFill="1" applyBorder="1"/>
    <xf numFmtId="0" fontId="6" fillId="14" borderId="51" xfId="27" applyFill="1" applyBorder="1" applyAlignment="1">
      <alignment vertical="top"/>
    </xf>
    <xf numFmtId="0" fontId="6" fillId="14" borderId="32" xfId="27" applyFill="1" applyBorder="1"/>
    <xf numFmtId="9" fontId="6" fillId="14" borderId="33" xfId="27" applyNumberFormat="1" applyFill="1" applyBorder="1"/>
    <xf numFmtId="0" fontId="33" fillId="11" borderId="11" xfId="27" applyFont="1" applyFill="1" applyBorder="1"/>
    <xf numFmtId="0" fontId="33" fillId="11" borderId="12" xfId="27" applyFont="1" applyFill="1" applyBorder="1"/>
    <xf numFmtId="0" fontId="33" fillId="11" borderId="13" xfId="27" applyFont="1" applyFill="1" applyBorder="1"/>
    <xf numFmtId="0" fontId="5" fillId="0" borderId="11" xfId="27" applyFont="1" applyBorder="1" applyAlignment="1">
      <alignment horizontal="left" vertical="top" wrapText="1"/>
    </xf>
    <xf numFmtId="0" fontId="5" fillId="0" borderId="15" xfId="27" applyFont="1" applyBorder="1" applyAlignment="1">
      <alignment horizontal="left" vertical="top" wrapText="1"/>
    </xf>
    <xf numFmtId="0" fontId="6" fillId="0" borderId="13" xfId="27" applyBorder="1" applyAlignment="1" applyProtection="1">
      <alignment vertical="center"/>
      <protection locked="0"/>
    </xf>
    <xf numFmtId="0" fontId="6" fillId="0" borderId="47" xfId="27" applyBorder="1" applyAlignment="1" applyProtection="1">
      <alignment vertical="center"/>
      <protection locked="0"/>
    </xf>
    <xf numFmtId="0" fontId="6" fillId="0" borderId="54" xfId="27" applyBorder="1" applyAlignment="1" applyProtection="1">
      <alignment vertical="center"/>
      <protection locked="0"/>
    </xf>
    <xf numFmtId="0" fontId="5" fillId="0" borderId="17" xfId="27" applyFont="1" applyBorder="1" applyAlignment="1" applyProtection="1">
      <alignment horizontal="center" vertical="center"/>
      <protection locked="0"/>
    </xf>
    <xf numFmtId="0" fontId="5" fillId="0" borderId="30" xfId="27" applyFont="1" applyBorder="1" applyAlignment="1" applyProtection="1">
      <alignment horizontal="center" vertical="center"/>
      <protection locked="0"/>
    </xf>
    <xf numFmtId="0" fontId="5" fillId="0" borderId="35" xfId="27" applyFont="1" applyBorder="1" applyAlignment="1" applyProtection="1">
      <alignment horizontal="center" vertical="center"/>
      <protection locked="0"/>
    </xf>
    <xf numFmtId="0" fontId="35" fillId="0" borderId="15" xfId="27" applyFont="1" applyBorder="1" applyAlignment="1">
      <alignment horizontal="left" vertical="top" wrapText="1"/>
    </xf>
    <xf numFmtId="0" fontId="35" fillId="0" borderId="15" xfId="27" applyFont="1" applyBorder="1" applyAlignment="1">
      <alignment vertical="top" wrapText="1"/>
    </xf>
    <xf numFmtId="0" fontId="35" fillId="0" borderId="45" xfId="27" applyFont="1" applyBorder="1" applyAlignment="1">
      <alignment vertical="top" wrapText="1"/>
    </xf>
    <xf numFmtId="0" fontId="5" fillId="0" borderId="20" xfId="27" applyFont="1" applyBorder="1" applyAlignment="1" applyProtection="1">
      <alignment wrapText="1"/>
      <protection locked="0"/>
    </xf>
    <xf numFmtId="0" fontId="5" fillId="0" borderId="22" xfId="27" applyFont="1" applyBorder="1" applyProtection="1">
      <protection locked="0"/>
    </xf>
    <xf numFmtId="0" fontId="5" fillId="0" borderId="16" xfId="27" applyFont="1" applyBorder="1" applyAlignment="1" applyProtection="1">
      <alignment wrapText="1"/>
      <protection locked="0"/>
    </xf>
    <xf numFmtId="0" fontId="5" fillId="0" borderId="16" xfId="27" applyFont="1" applyBorder="1" applyAlignment="1">
      <alignment horizontal="left" wrapText="1"/>
    </xf>
    <xf numFmtId="0" fontId="5" fillId="0" borderId="20" xfId="27" applyFont="1" applyBorder="1" applyAlignment="1">
      <alignment vertical="top" wrapText="1"/>
    </xf>
    <xf numFmtId="0" fontId="5" fillId="0" borderId="16" xfId="27" applyFont="1" applyBorder="1" applyProtection="1">
      <protection locked="0"/>
    </xf>
    <xf numFmtId="0" fontId="5" fillId="0" borderId="16" xfId="27" applyFont="1" applyBorder="1"/>
    <xf numFmtId="0" fontId="5" fillId="0" borderId="20" xfId="27" applyFont="1" applyBorder="1"/>
    <xf numFmtId="0" fontId="5" fillId="0" borderId="0" xfId="27" applyFont="1"/>
    <xf numFmtId="0" fontId="5" fillId="18" borderId="50" xfId="27" applyFont="1" applyFill="1" applyBorder="1" applyAlignment="1">
      <alignment vertical="center"/>
    </xf>
    <xf numFmtId="0" fontId="5" fillId="18" borderId="52" xfId="27" applyFont="1" applyFill="1" applyBorder="1" applyAlignment="1">
      <alignment vertical="center"/>
    </xf>
    <xf numFmtId="0" fontId="5" fillId="18" borderId="57" xfId="27" applyFont="1" applyFill="1" applyBorder="1" applyAlignment="1">
      <alignment vertical="center"/>
    </xf>
    <xf numFmtId="0" fontId="3" fillId="0" borderId="19" xfId="27" applyFont="1" applyBorder="1" applyAlignment="1">
      <alignment horizontal="left" vertical="top" wrapText="1"/>
    </xf>
    <xf numFmtId="0" fontId="6" fillId="0" borderId="20" xfId="27" applyBorder="1" applyAlignment="1">
      <alignment vertical="top" wrapText="1"/>
    </xf>
    <xf numFmtId="0" fontId="6" fillId="0" borderId="41" xfId="27" applyBorder="1" applyAlignment="1">
      <alignment vertical="top" wrapText="1"/>
    </xf>
    <xf numFmtId="49" fontId="6" fillId="0" borderId="24" xfId="27" applyNumberFormat="1" applyBorder="1" applyAlignment="1">
      <alignment vertical="top"/>
    </xf>
    <xf numFmtId="49" fontId="6" fillId="9" borderId="21" xfId="27" applyNumberFormat="1" applyFill="1" applyBorder="1" applyAlignment="1">
      <alignment vertical="top"/>
    </xf>
    <xf numFmtId="49" fontId="23" fillId="9" borderId="31" xfId="27" applyNumberFormat="1" applyFont="1" applyFill="1" applyBorder="1" applyAlignment="1">
      <alignment vertical="top"/>
    </xf>
    <xf numFmtId="0" fontId="3" fillId="0" borderId="16" xfId="27" applyFont="1" applyBorder="1" applyAlignment="1">
      <alignment horizontal="left" vertical="top" wrapText="1"/>
    </xf>
    <xf numFmtId="0" fontId="3" fillId="0" borderId="12" xfId="27" applyFont="1" applyBorder="1" applyAlignment="1">
      <alignment horizontal="left" vertical="top" wrapText="1"/>
    </xf>
    <xf numFmtId="0" fontId="5" fillId="0" borderId="12" xfId="27" applyFont="1" applyBorder="1" applyAlignment="1">
      <alignment vertical="top" wrapText="1"/>
    </xf>
    <xf numFmtId="0" fontId="5" fillId="0" borderId="16" xfId="27" applyFont="1" applyBorder="1" applyAlignment="1">
      <alignment vertical="top" wrapText="1"/>
    </xf>
    <xf numFmtId="0" fontId="3" fillId="0" borderId="17" xfId="27" applyFont="1" applyBorder="1" applyProtection="1">
      <protection locked="0"/>
    </xf>
    <xf numFmtId="49" fontId="2" fillId="0" borderId="15" xfId="27" applyNumberFormat="1" applyFont="1" applyBorder="1" applyAlignment="1">
      <alignment horizontal="left" vertical="top"/>
    </xf>
    <xf numFmtId="0" fontId="24" fillId="0" borderId="16" xfId="27" applyFont="1" applyBorder="1" applyProtection="1">
      <protection locked="0"/>
    </xf>
    <xf numFmtId="0" fontId="6" fillId="0" borderId="60" xfId="27" applyBorder="1" applyAlignment="1">
      <alignment vertical="top" wrapText="1"/>
    </xf>
    <xf numFmtId="0" fontId="6" fillId="0" borderId="35" xfId="27" applyBorder="1" applyAlignment="1" applyProtection="1">
      <alignment horizontal="center" vertical="center"/>
      <protection locked="0"/>
    </xf>
    <xf numFmtId="0" fontId="24" fillId="0" borderId="16" xfId="27" applyFont="1" applyBorder="1" applyProtection="1"/>
    <xf numFmtId="49" fontId="2" fillId="0" borderId="19" xfId="27" applyNumberFormat="1" applyFont="1" applyBorder="1" applyAlignment="1">
      <alignment horizontal="left" vertical="top"/>
    </xf>
    <xf numFmtId="49" fontId="2" fillId="0" borderId="24" xfId="27" applyNumberFormat="1" applyFont="1" applyBorder="1" applyAlignment="1">
      <alignment vertical="top"/>
    </xf>
    <xf numFmtId="49" fontId="2" fillId="0" borderId="19" xfId="27" applyNumberFormat="1" applyFont="1" applyBorder="1" applyAlignment="1">
      <alignment vertical="top"/>
    </xf>
    <xf numFmtId="49" fontId="2" fillId="0" borderId="15" xfId="27" applyNumberFormat="1" applyFont="1" applyBorder="1" applyAlignment="1">
      <alignment vertical="top"/>
    </xf>
    <xf numFmtId="49" fontId="2" fillId="0" borderId="19" xfId="27" applyNumberFormat="1" applyFont="1" applyBorder="1" applyAlignment="1">
      <alignment horizontal="left" vertical="top" wrapText="1"/>
    </xf>
    <xf numFmtId="49" fontId="2" fillId="0" borderId="23" xfId="27" applyNumberFormat="1" applyFont="1" applyBorder="1" applyAlignment="1">
      <alignment horizontal="left" vertical="top"/>
    </xf>
    <xf numFmtId="49" fontId="2" fillId="0" borderId="11" xfId="27" applyNumberFormat="1" applyFont="1" applyBorder="1"/>
    <xf numFmtId="49" fontId="2" fillId="0" borderId="23" xfId="27" applyNumberFormat="1" applyFont="1" applyBorder="1"/>
    <xf numFmtId="49" fontId="2" fillId="0" borderId="24" xfId="27" applyNumberFormat="1" applyFont="1" applyBorder="1"/>
    <xf numFmtId="49" fontId="2" fillId="0" borderId="45" xfId="27" applyNumberFormat="1" applyFont="1" applyBorder="1" applyAlignment="1">
      <alignment vertical="center"/>
    </xf>
    <xf numFmtId="49" fontId="2" fillId="0" borderId="15" xfId="27" applyNumberFormat="1" applyFont="1" applyBorder="1"/>
    <xf numFmtId="49" fontId="2" fillId="0" borderId="19" xfId="27" applyNumberFormat="1" applyFont="1" applyBorder="1"/>
    <xf numFmtId="49" fontId="2" fillId="0" borderId="11" xfId="27" applyNumberFormat="1" applyFont="1" applyBorder="1" applyAlignment="1">
      <alignment horizontal="left" vertical="top"/>
    </xf>
    <xf numFmtId="49" fontId="2" fillId="0" borderId="11" xfId="27" applyNumberFormat="1" applyFont="1" applyBorder="1" applyAlignment="1">
      <alignment vertical="center"/>
    </xf>
    <xf numFmtId="49" fontId="2" fillId="0" borderId="59" xfId="27" applyNumberFormat="1" applyFont="1" applyBorder="1" applyAlignment="1">
      <alignment vertical="top"/>
    </xf>
    <xf numFmtId="49" fontId="2" fillId="0" borderId="15" xfId="27" applyNumberFormat="1" applyFont="1" applyBorder="1" applyAlignment="1">
      <alignment vertical="center"/>
    </xf>
    <xf numFmtId="49" fontId="2" fillId="0" borderId="19" xfId="27" applyNumberFormat="1" applyFont="1" applyBorder="1" applyAlignment="1">
      <alignment vertical="center"/>
    </xf>
    <xf numFmtId="49" fontId="2" fillId="0" borderId="45" xfId="27" applyNumberFormat="1" applyFont="1" applyBorder="1" applyAlignment="1">
      <alignment horizontal="left" vertical="top"/>
    </xf>
    <xf numFmtId="49" fontId="2" fillId="0" borderId="11" xfId="27" applyNumberFormat="1" applyFont="1" applyBorder="1" applyAlignment="1">
      <alignment horizontal="left" vertical="top" wrapText="1"/>
    </xf>
    <xf numFmtId="49" fontId="2" fillId="0" borderId="15" xfId="27" applyNumberFormat="1" applyFont="1" applyBorder="1" applyAlignment="1">
      <alignment horizontal="left" vertical="top" wrapText="1"/>
    </xf>
    <xf numFmtId="49" fontId="2" fillId="0" borderId="48" xfId="27" applyNumberFormat="1" applyFont="1" applyBorder="1" applyAlignment="1">
      <alignment horizontal="left" vertical="top" wrapText="1"/>
    </xf>
    <xf numFmtId="49" fontId="2" fillId="9" borderId="53" xfId="27" applyNumberFormat="1" applyFont="1" applyFill="1" applyBorder="1" applyAlignment="1">
      <alignment horizontal="left" vertical="top" wrapText="1"/>
    </xf>
    <xf numFmtId="49" fontId="2" fillId="0" borderId="45" xfId="27" applyNumberFormat="1" applyFont="1" applyBorder="1" applyAlignment="1">
      <alignment horizontal="left" vertical="top" wrapText="1"/>
    </xf>
    <xf numFmtId="49" fontId="2" fillId="0" borderId="46" xfId="27" applyNumberFormat="1" applyFont="1" applyBorder="1" applyAlignment="1">
      <alignment horizontal="left" vertical="top" wrapText="1"/>
    </xf>
    <xf numFmtId="0" fontId="5" fillId="16" borderId="49" xfId="27" applyFont="1" applyFill="1" applyBorder="1" applyAlignment="1">
      <alignment horizontal="left" vertical="top" wrapText="1"/>
    </xf>
    <xf numFmtId="0" fontId="5" fillId="16" borderId="14" xfId="27" applyFont="1" applyFill="1" applyBorder="1" applyAlignment="1">
      <alignment horizontal="left" vertical="top" wrapText="1"/>
    </xf>
    <xf numFmtId="0" fontId="5" fillId="16" borderId="0" xfId="27" applyFont="1" applyFill="1" applyAlignment="1">
      <alignment horizontal="left" vertical="top" wrapText="1"/>
    </xf>
    <xf numFmtId="0" fontId="5" fillId="16" borderId="18" xfId="27" applyFont="1" applyFill="1" applyBorder="1" applyAlignment="1">
      <alignment horizontal="left" vertical="top" wrapText="1"/>
    </xf>
    <xf numFmtId="0" fontId="31" fillId="16" borderId="0" xfId="28" applyFill="1" applyBorder="1" applyAlignment="1">
      <alignment horizontal="left" vertical="top" wrapText="1"/>
    </xf>
    <xf numFmtId="0" fontId="6" fillId="16" borderId="21" xfId="27" applyFill="1" applyBorder="1" applyAlignment="1">
      <alignment horizontal="center" wrapText="1"/>
    </xf>
    <xf numFmtId="0" fontId="6" fillId="16" borderId="49" xfId="27" applyFill="1" applyBorder="1" applyAlignment="1">
      <alignment horizontal="center" wrapText="1"/>
    </xf>
    <xf numFmtId="0" fontId="6" fillId="16" borderId="24" xfId="27" applyFill="1" applyBorder="1" applyAlignment="1">
      <alignment horizontal="center" wrapText="1"/>
    </xf>
    <xf numFmtId="0" fontId="6" fillId="16" borderId="0" xfId="27" applyFill="1" applyAlignment="1">
      <alignment horizontal="center" wrapText="1"/>
    </xf>
    <xf numFmtId="0" fontId="6" fillId="16" borderId="36" xfId="27" applyFill="1" applyBorder="1" applyAlignment="1">
      <alignment horizontal="center" wrapText="1"/>
    </xf>
    <xf numFmtId="0" fontId="6" fillId="16" borderId="37" xfId="27" applyFill="1" applyBorder="1" applyAlignment="1">
      <alignment horizontal="center" wrapText="1"/>
    </xf>
    <xf numFmtId="0" fontId="3" fillId="16" borderId="0" xfId="27" applyFont="1" applyFill="1" applyAlignment="1">
      <alignment horizontal="left" vertical="top" wrapText="1"/>
    </xf>
    <xf numFmtId="0" fontId="5" fillId="16" borderId="37" xfId="27" applyFont="1" applyFill="1" applyBorder="1" applyAlignment="1">
      <alignment horizontal="left" vertical="top" wrapText="1"/>
    </xf>
    <xf numFmtId="0" fontId="5" fillId="16" borderId="38" xfId="27" applyFont="1" applyFill="1" applyBorder="1" applyAlignment="1">
      <alignment horizontal="left" vertical="top" wrapText="1"/>
    </xf>
    <xf numFmtId="0" fontId="23" fillId="0" borderId="12" xfId="27" applyFont="1" applyBorder="1" applyAlignment="1">
      <alignment horizontal="center"/>
    </xf>
    <xf numFmtId="0" fontId="23" fillId="0" borderId="13" xfId="27" applyFont="1" applyBorder="1" applyAlignment="1">
      <alignment horizontal="center"/>
    </xf>
    <xf numFmtId="49" fontId="28" fillId="11" borderId="0" xfId="27" applyNumberFormat="1" applyFont="1" applyFill="1" applyAlignment="1">
      <alignment horizontal="left" vertical="center" wrapText="1"/>
    </xf>
    <xf numFmtId="0" fontId="22" fillId="0" borderId="25" xfId="27" applyFont="1" applyBorder="1" applyAlignment="1">
      <alignment horizontal="left"/>
    </xf>
    <xf numFmtId="0" fontId="22" fillId="0" borderId="26" xfId="27" applyFont="1" applyBorder="1" applyAlignment="1">
      <alignment horizontal="left"/>
    </xf>
    <xf numFmtId="49" fontId="2" fillId="0" borderId="15" xfId="27" applyNumberFormat="1" applyFont="1" applyBorder="1" applyAlignment="1">
      <alignment horizontal="left" vertical="top"/>
    </xf>
    <xf numFmtId="49" fontId="6" fillId="0" borderId="15" xfId="27" applyNumberFormat="1" applyBorder="1" applyAlignment="1">
      <alignment horizontal="left" vertical="top"/>
    </xf>
    <xf numFmtId="0" fontId="5" fillId="0" borderId="16" xfId="27" applyFont="1" applyBorder="1" applyAlignment="1">
      <alignment horizontal="left" vertical="top" wrapText="1"/>
    </xf>
    <xf numFmtId="0" fontId="6" fillId="0" borderId="17" xfId="27" applyBorder="1" applyAlignment="1">
      <alignment horizontal="left" vertical="top" wrapText="1"/>
    </xf>
    <xf numFmtId="0" fontId="23" fillId="0" borderId="43" xfId="27" applyFont="1" applyBorder="1" applyAlignment="1">
      <alignment horizontal="center"/>
    </xf>
    <xf numFmtId="0" fontId="23" fillId="0" borderId="44" xfId="27" applyFont="1" applyBorder="1" applyAlignment="1">
      <alignment horizontal="center"/>
    </xf>
    <xf numFmtId="0" fontId="4" fillId="0" borderId="12" xfId="27" applyFont="1" applyBorder="1" applyAlignment="1" applyProtection="1">
      <alignment horizontal="left" vertical="center"/>
      <protection locked="0"/>
    </xf>
    <xf numFmtId="0" fontId="5" fillId="0" borderId="13" xfId="27" applyFont="1" applyBorder="1" applyAlignment="1" applyProtection="1">
      <alignment horizontal="left" vertical="center"/>
      <protection locked="0"/>
    </xf>
    <xf numFmtId="0" fontId="4" fillId="0" borderId="16" xfId="27" applyFont="1" applyBorder="1" applyAlignment="1" applyProtection="1">
      <alignment horizontal="left" vertical="center"/>
      <protection locked="0"/>
    </xf>
    <xf numFmtId="0" fontId="5" fillId="0" borderId="17" xfId="27" applyFont="1" applyBorder="1" applyAlignment="1" applyProtection="1">
      <alignment horizontal="left" vertical="center"/>
      <protection locked="0"/>
    </xf>
    <xf numFmtId="14" fontId="5" fillId="0" borderId="20" xfId="27" applyNumberFormat="1" applyFont="1" applyBorder="1" applyAlignment="1" applyProtection="1">
      <alignment horizontal="left" vertical="center"/>
      <protection locked="0"/>
    </xf>
    <xf numFmtId="0" fontId="5" fillId="0" borderId="22" xfId="27" applyFont="1" applyBorder="1" applyAlignment="1" applyProtection="1">
      <alignment horizontal="left" vertical="center"/>
      <protection locked="0"/>
    </xf>
    <xf numFmtId="0" fontId="34" fillId="14" borderId="37" xfId="0" applyFont="1" applyFill="1" applyBorder="1" applyAlignment="1">
      <alignment horizontal="left" vertical="center" wrapText="1"/>
    </xf>
    <xf numFmtId="0" fontId="2" fillId="0" borderId="20" xfId="27" applyFont="1" applyBorder="1" applyAlignment="1" applyProtection="1">
      <alignment horizontal="left"/>
      <protection locked="0"/>
    </xf>
    <xf numFmtId="0" fontId="2" fillId="0" borderId="22" xfId="27" applyFont="1" applyBorder="1" applyAlignment="1" applyProtection="1">
      <alignment horizontal="left"/>
      <protection locked="0"/>
    </xf>
    <xf numFmtId="0" fontId="2" fillId="0" borderId="61" xfId="27" applyFont="1" applyBorder="1" applyAlignment="1" applyProtection="1">
      <alignment horizontal="left"/>
      <protection locked="0"/>
    </xf>
    <xf numFmtId="0" fontId="2" fillId="0" borderId="62" xfId="27" applyFont="1" applyBorder="1" applyAlignment="1" applyProtection="1">
      <alignment horizontal="left"/>
      <protection locked="0"/>
    </xf>
    <xf numFmtId="0" fontId="22" fillId="0" borderId="43" xfId="27" applyFont="1" applyBorder="1" applyAlignment="1">
      <alignment horizontal="left" vertical="center" wrapText="1"/>
    </xf>
    <xf numFmtId="0" fontId="22" fillId="0" borderId="44" xfId="27" applyFont="1" applyBorder="1" applyAlignment="1">
      <alignment horizontal="left" vertical="center" wrapText="1"/>
    </xf>
    <xf numFmtId="49" fontId="28" fillId="11" borderId="0" xfId="27" applyNumberFormat="1" applyFont="1" applyFill="1" applyAlignment="1">
      <alignment horizontal="center" vertical="center" wrapText="1"/>
    </xf>
    <xf numFmtId="0" fontId="22" fillId="0" borderId="16" xfId="27" applyFont="1" applyBorder="1" applyAlignment="1">
      <alignment horizontal="left"/>
    </xf>
    <xf numFmtId="0" fontId="22" fillId="0" borderId="17" xfId="27" applyFont="1" applyBorder="1" applyAlignment="1">
      <alignment horizontal="left"/>
    </xf>
    <xf numFmtId="0" fontId="22" fillId="0" borderId="12" xfId="27" applyFont="1" applyBorder="1" applyAlignment="1">
      <alignment horizontal="left" vertical="center" wrapText="1"/>
    </xf>
    <xf numFmtId="0" fontId="22" fillId="0" borderId="13" xfId="27" applyFont="1" applyBorder="1" applyAlignment="1">
      <alignment horizontal="left" vertical="center" wrapText="1"/>
    </xf>
    <xf numFmtId="0" fontId="3" fillId="0" borderId="12" xfId="27" applyFont="1" applyBorder="1" applyAlignment="1" applyProtection="1">
      <alignment horizontal="left" vertical="center"/>
      <protection locked="0"/>
    </xf>
    <xf numFmtId="0" fontId="5" fillId="0" borderId="16" xfId="27" applyFont="1" applyBorder="1" applyAlignment="1" applyProtection="1">
      <alignment horizontal="left" vertical="center"/>
      <protection locked="0"/>
    </xf>
    <xf numFmtId="0" fontId="3" fillId="0" borderId="20" xfId="27" applyFont="1" applyBorder="1" applyAlignment="1" applyProtection="1">
      <alignment horizontal="left" vertical="center"/>
      <protection locked="0"/>
    </xf>
    <xf numFmtId="49" fontId="2" fillId="0" borderId="15" xfId="27" applyNumberFormat="1" applyFont="1" applyBorder="1" applyAlignment="1">
      <alignment horizontal="left" vertical="top" wrapText="1"/>
    </xf>
    <xf numFmtId="49" fontId="6" fillId="0" borderId="15" xfId="27" applyNumberFormat="1" applyBorder="1" applyAlignment="1">
      <alignment horizontal="left" vertical="top" wrapText="1"/>
    </xf>
    <xf numFmtId="49" fontId="6" fillId="0" borderId="19" xfId="27" applyNumberFormat="1" applyBorder="1" applyAlignment="1">
      <alignment horizontal="left" vertical="top" wrapText="1"/>
    </xf>
    <xf numFmtId="0" fontId="22" fillId="0" borderId="16" xfId="27" applyFont="1" applyBorder="1" applyAlignment="1">
      <alignment horizontal="left" vertical="center" wrapText="1"/>
    </xf>
    <xf numFmtId="0" fontId="22" fillId="0" borderId="17" xfId="27" applyFont="1" applyBorder="1" applyAlignment="1">
      <alignment horizontal="left" vertical="center" wrapText="1"/>
    </xf>
    <xf numFmtId="0" fontId="6" fillId="0" borderId="27" xfId="27" applyBorder="1" applyAlignment="1">
      <alignment horizontal="left" vertical="top" wrapText="1"/>
    </xf>
    <xf numFmtId="0" fontId="6" fillId="0" borderId="28" xfId="27" applyBorder="1" applyAlignment="1">
      <alignment horizontal="left" vertical="top" wrapText="1"/>
    </xf>
    <xf numFmtId="49" fontId="2" fillId="0" borderId="21" xfId="27" applyNumberFormat="1" applyFont="1" applyBorder="1" applyAlignment="1">
      <alignment horizontal="left" vertical="top"/>
    </xf>
    <xf numFmtId="49" fontId="6" fillId="0" borderId="24" xfId="27" applyNumberFormat="1" applyBorder="1" applyAlignment="1">
      <alignment horizontal="left" vertical="top"/>
    </xf>
    <xf numFmtId="49" fontId="6" fillId="0" borderId="36" xfId="27" applyNumberFormat="1" applyBorder="1" applyAlignment="1">
      <alignment horizontal="left" vertical="top"/>
    </xf>
    <xf numFmtId="0" fontId="22" fillId="0" borderId="51" xfId="27" applyFont="1" applyBorder="1" applyAlignment="1">
      <alignment horizontal="left" vertical="center" wrapText="1"/>
    </xf>
    <xf numFmtId="0" fontId="22" fillId="0" borderId="33" xfId="27" applyFont="1" applyBorder="1" applyAlignment="1">
      <alignment horizontal="left" vertical="center" wrapText="1"/>
    </xf>
    <xf numFmtId="0" fontId="22" fillId="0" borderId="50" xfId="27" applyFont="1" applyBorder="1" applyAlignment="1">
      <alignment horizontal="center" wrapText="1"/>
    </xf>
    <xf numFmtId="0" fontId="22" fillId="0" borderId="44" xfId="27" applyFont="1" applyBorder="1" applyAlignment="1">
      <alignment horizontal="center" wrapText="1"/>
    </xf>
    <xf numFmtId="0" fontId="22" fillId="0" borderId="50" xfId="27" applyFont="1" applyBorder="1" applyAlignment="1">
      <alignment horizontal="center"/>
    </xf>
    <xf numFmtId="0" fontId="22" fillId="0" borderId="44" xfId="27" applyFont="1" applyBorder="1" applyAlignment="1">
      <alignment horizontal="center"/>
    </xf>
    <xf numFmtId="0" fontId="23" fillId="9" borderId="56" xfId="27" applyFont="1" applyFill="1" applyBorder="1" applyAlignment="1">
      <alignment horizontal="center"/>
    </xf>
    <xf numFmtId="0" fontId="23" fillId="9" borderId="40" xfId="27" applyFont="1" applyFill="1" applyBorder="1" applyAlignment="1">
      <alignment horizontal="center"/>
    </xf>
    <xf numFmtId="0" fontId="2" fillId="0" borderId="12" xfId="27" applyFont="1" applyBorder="1" applyAlignment="1" applyProtection="1">
      <alignment horizontal="left" vertical="center"/>
      <protection locked="0"/>
    </xf>
    <xf numFmtId="0" fontId="2" fillId="0" borderId="16" xfId="27" applyFont="1" applyBorder="1" applyAlignment="1" applyProtection="1">
      <alignment horizontal="left" vertical="center"/>
      <protection locked="0"/>
    </xf>
    <xf numFmtId="0" fontId="2" fillId="0" borderId="20" xfId="27" applyFont="1" applyBorder="1" applyAlignment="1" applyProtection="1">
      <alignment horizontal="left" vertical="center"/>
      <protection locked="0"/>
    </xf>
    <xf numFmtId="49" fontId="29" fillId="11" borderId="0" xfId="27" applyNumberFormat="1" applyFont="1" applyFill="1" applyAlignment="1">
      <alignment horizontal="left" vertical="center" wrapText="1"/>
    </xf>
    <xf numFmtId="0" fontId="22" fillId="9" borderId="31" xfId="27" applyFont="1" applyFill="1" applyBorder="1" applyAlignment="1">
      <alignment horizontal="left" vertical="center" wrapText="1"/>
    </xf>
    <xf numFmtId="0" fontId="22" fillId="9" borderId="40" xfId="27" applyFont="1" applyFill="1" applyBorder="1" applyAlignment="1">
      <alignment horizontal="left" vertical="center" wrapText="1"/>
    </xf>
    <xf numFmtId="0" fontId="22" fillId="9" borderId="31" xfId="27" applyFont="1" applyFill="1" applyBorder="1" applyAlignment="1">
      <alignment horizontal="left" vertical="top" wrapText="1"/>
    </xf>
    <xf numFmtId="0" fontId="22" fillId="9" borderId="40" xfId="27" applyFont="1" applyFill="1" applyBorder="1" applyAlignment="1">
      <alignment horizontal="left" vertical="top" wrapText="1"/>
    </xf>
    <xf numFmtId="49" fontId="27" fillId="17" borderId="0" xfId="27" applyNumberFormat="1" applyFont="1" applyFill="1" applyAlignment="1">
      <alignment horizontal="left" vertical="center" wrapText="1"/>
    </xf>
    <xf numFmtId="0" fontId="6" fillId="18" borderId="21" xfId="27" applyFill="1" applyBorder="1" applyAlignment="1">
      <alignment horizontal="center"/>
    </xf>
    <xf numFmtId="0" fontId="6" fillId="18" borderId="49" xfId="27" applyFill="1" applyBorder="1" applyAlignment="1">
      <alignment horizontal="center"/>
    </xf>
  </cellXfs>
  <cellStyles count="29">
    <cellStyle name="20 % - Aksentti1" xfId="17" builtinId="30" customBuiltin="1"/>
    <cellStyle name="Aksentti6" xfId="19" builtinId="49" customBuiltin="1"/>
    <cellStyle name="Huomautus" xfId="14" builtinId="10" customBuiltin="1"/>
    <cellStyle name="Huono" xfId="7" builtinId="27" customBuiltin="1"/>
    <cellStyle name="Hyperlinkki" xfId="28" builtinId="8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2" xfId="27" xr:uid="{5ADC230D-5EC4-4180-BAE0-1959EA2DC8F1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6000000}"/>
    <cellStyle name="Table Heading" xfId="20" xr:uid="{00000000-0005-0000-0000-000017000000}"/>
    <cellStyle name="Table Heading 2" xfId="26" xr:uid="{00000000-0005-0000-0000-000018000000}"/>
    <cellStyle name="Table Highlight" xfId="22" xr:uid="{00000000-0005-0000-0000-000019000000}"/>
    <cellStyle name="Table Section Break" xfId="24" xr:uid="{00000000-0005-0000-0000-00001A000000}"/>
    <cellStyle name="Table subheading" xfId="21" xr:uid="{00000000-0005-0000-0000-00001B000000}"/>
    <cellStyle name="Table Total" xfId="23" xr:uid="{00000000-0005-0000-0000-00001C000000}"/>
    <cellStyle name="Tarkistussolu" xfId="13" builtinId="23" customBuiltin="1"/>
    <cellStyle name="Tulostus" xfId="10" builtinId="21" customBuiltin="1"/>
    <cellStyle name="Varoitusteksti" xfId="18" builtinId="11" customBuiltin="1"/>
  </cellStyles>
  <dxfs count="9">
    <dxf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i val="0"/>
        <color auto="1"/>
      </font>
      <fill>
        <patternFill>
          <bgColor theme="0" tint="-0.14996795556505021"/>
        </patternFill>
      </fill>
      <border>
        <left/>
        <right style="hair">
          <color theme="1" tint="0.499984740745262"/>
        </right>
        <top style="hair">
          <color theme="1"/>
        </top>
        <bottom/>
        <vertical/>
        <horizontal style="hair">
          <color theme="0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 tint="-0.24994659260841701"/>
        </vertical>
        <horizontal style="hair">
          <color theme="0" tint="-0.24994659260841701"/>
        </horizontal>
      </border>
    </dxf>
  </dxfs>
  <tableStyles count="1" defaultTableStyle="HUS" defaultPivotStyle="PivotStyleLight16">
    <tableStyle name="HUS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F2F2F2"/>
      <color rgb="FFD9D9D9"/>
      <color rgb="FFCCD8DB"/>
      <color rgb="FFEF60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Toteuma</a:t>
            </a:r>
            <a:r>
              <a:rPr lang="fi-FI" baseline="0"/>
              <a:t> (pisteytys / maks. pisteet)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ORGANISAATIOTASO!$J$10</c:f>
              <c:strCache>
                <c:ptCount val="1"/>
                <c:pt idx="0">
                  <c:v>%-osuus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E-4B07-90D6-2C331AC59801}"/>
              </c:ext>
            </c:extLst>
          </c:dPt>
          <c:cat>
            <c:strRef>
              <c:f>ORGANISAATIOTASO!$G$11:$G$17</c:f>
              <c:strCache>
                <c:ptCount val="7"/>
                <c:pt idx="0">
                  <c:v>Järjestelmät</c:v>
                </c:pt>
                <c:pt idx="1">
                  <c:v>Arvot</c:v>
                </c:pt>
                <c:pt idx="2">
                  <c:v>Johtaminen</c:v>
                </c:pt>
                <c:pt idx="3">
                  <c:v>Käytännöt</c:v>
                </c:pt>
                <c:pt idx="4">
                  <c:v>Henkilöstöresurssointi</c:v>
                </c:pt>
                <c:pt idx="5">
                  <c:v>Kehittäminen</c:v>
                </c:pt>
                <c:pt idx="6">
                  <c:v>Yhteensä</c:v>
                </c:pt>
              </c:strCache>
            </c:strRef>
          </c:cat>
          <c:val>
            <c:numRef>
              <c:f>ORGANISAATIOTASO!$J$11:$J$17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E-4B07-90D6-2C331AC59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2678079"/>
        <c:axId val="1832674719"/>
      </c:barChart>
      <c:catAx>
        <c:axId val="183267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2674719"/>
        <c:crosses val="autoZero"/>
        <c:auto val="1"/>
        <c:lblAlgn val="ctr"/>
        <c:lblOffset val="100"/>
        <c:noMultiLvlLbl val="0"/>
      </c:catAx>
      <c:valAx>
        <c:axId val="1832674719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26780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Toteuma (pisteytys / maks. pisteet)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12032213968782"/>
          <c:y val="0.15930981172113698"/>
          <c:w val="0.87213306241607924"/>
          <c:h val="0.63188038402964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YKSIKKÖTASO!$J$10</c:f>
              <c:strCache>
                <c:ptCount val="1"/>
                <c:pt idx="0">
                  <c:v>%-osuus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bg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7-470D-A827-4EA32F0D424F}"/>
              </c:ext>
            </c:extLst>
          </c:dPt>
          <c:cat>
            <c:strRef>
              <c:f>YKSIKKÖTASO!$G$11:$G$22</c:f>
              <c:strCache>
                <c:ptCount val="12"/>
                <c:pt idx="0">
                  <c:v>Tilat</c:v>
                </c:pt>
                <c:pt idx="1">
                  <c:v>Henkilökunnan koulutus</c:v>
                </c:pt>
                <c:pt idx="2">
                  <c:v>Ohjeet</c:v>
                </c:pt>
                <c:pt idx="3">
                  <c:v>Menetelmät</c:v>
                </c:pt>
                <c:pt idx="4">
                  <c:v>Arvot ja kulttuuri</c:v>
                </c:pt>
                <c:pt idx="5">
                  <c:v>Johtaminen</c:v>
                </c:pt>
                <c:pt idx="6">
                  <c:v>Käytännöt</c:v>
                </c:pt>
                <c:pt idx="7">
                  <c:v>Osaaminen</c:v>
                </c:pt>
                <c:pt idx="8">
                  <c:v>Työskentelytavat</c:v>
                </c:pt>
                <c:pt idx="9">
                  <c:v>Resurssiohjaus</c:v>
                </c:pt>
                <c:pt idx="10">
                  <c:v>Rekrytointi</c:v>
                </c:pt>
                <c:pt idx="11">
                  <c:v>Yhteensä</c:v>
                </c:pt>
              </c:strCache>
            </c:strRef>
          </c:cat>
          <c:val>
            <c:numRef>
              <c:f>YKSIKKÖTASO!$J$11:$J$22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7-470D-A827-4EA32F0D4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821272831"/>
        <c:axId val="1821273311"/>
      </c:barChart>
      <c:catAx>
        <c:axId val="182127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21273311"/>
        <c:crosses val="autoZero"/>
        <c:auto val="1"/>
        <c:lblAlgn val="ctr"/>
        <c:lblOffset val="100"/>
        <c:noMultiLvlLbl val="0"/>
      </c:catAx>
      <c:valAx>
        <c:axId val="182127331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21272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Toteuma (pisteytys / maks. pisteet)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184559201842751"/>
          <c:y val="0.15454166666666666"/>
          <c:w val="0.84920958581748496"/>
          <c:h val="0.4949522829064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'KLIININEN TASO'!$J$10</c:f>
              <c:strCache>
                <c:ptCount val="1"/>
                <c:pt idx="0">
                  <c:v>%-osuus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D9-43F2-8514-C03F06D636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'KLIININEN TASO'!$G$11:$G$15</c:f>
              <c:strCache>
                <c:ptCount val="5"/>
                <c:pt idx="0">
                  <c:v>Toimintaa kuvaavat laatukriteerit jokaisessa eristämisen ja sitomisen prosessin vaiheessa</c:v>
                </c:pt>
                <c:pt idx="1">
                  <c:v>Toimintaa kuvaavat laatukriteerit ennen eristämisen tai sitomisen aloittamista</c:v>
                </c:pt>
                <c:pt idx="2">
                  <c:v>Toimintaa kuvaavat laatukriteerit eristämisen ja sitomisen aikana</c:v>
                </c:pt>
                <c:pt idx="3">
                  <c:v>Toimintaa kuvaavat laatukriteerit eristämisen ja sitomisen jälkeen</c:v>
                </c:pt>
                <c:pt idx="4">
                  <c:v>Yhteensä</c:v>
                </c:pt>
              </c:strCache>
            </c:strRef>
          </c:cat>
          <c:val>
            <c:numRef>
              <c:f>'KLIININEN TASO'!$J$11:$J$15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9-4A5F-96BA-AA51AE864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253817856"/>
        <c:axId val="253832256"/>
      </c:barChart>
      <c:catAx>
        <c:axId val="2538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3832256"/>
        <c:crosses val="autoZero"/>
        <c:auto val="1"/>
        <c:lblAlgn val="ctr"/>
        <c:lblOffset val="100"/>
        <c:noMultiLvlLbl val="0"/>
      </c:catAx>
      <c:valAx>
        <c:axId val="2538322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3817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27532</xdr:colOff>
      <xdr:row>1</xdr:row>
      <xdr:rowOff>18395</xdr:rowOff>
    </xdr:from>
    <xdr:to>
      <xdr:col>20</xdr:col>
      <xdr:colOff>8282</xdr:colOff>
      <xdr:row>13</xdr:row>
      <xdr:rowOff>8284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61BF68FA-A73D-4BD5-A7F8-2D0637B4B247}"/>
            </a:ext>
          </a:extLst>
        </xdr:cNvPr>
        <xdr:cNvSpPr/>
      </xdr:nvSpPr>
      <xdr:spPr>
        <a:xfrm>
          <a:off x="8608315" y="225460"/>
          <a:ext cx="3658228" cy="288880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="1"/>
            <a:t>HUOM!</a:t>
          </a:r>
        </a:p>
        <a:p>
          <a:pPr algn="l"/>
          <a:endParaRPr lang="fi-FI" sz="1100"/>
        </a:p>
        <a:p>
          <a:pPr algn="l"/>
          <a:endParaRPr lang="fi-FI" sz="1100"/>
        </a:p>
        <a:p>
          <a:pPr algn="l"/>
          <a:r>
            <a:rPr lang="fi-FI" sz="1100"/>
            <a:t>LOMAKE ON SUOJATTU SITEN, ETTÄ VAIN VASTAUSKENTTIÄ</a:t>
          </a:r>
          <a:r>
            <a:rPr lang="fi-FI" sz="1100" baseline="0"/>
            <a:t> ON MAHDOLLISTA MUOKATA. </a:t>
          </a:r>
        </a:p>
        <a:p>
          <a:pPr algn="l"/>
          <a:endParaRPr lang="fi-FI" sz="1100" baseline="0"/>
        </a:p>
        <a:p>
          <a:pPr algn="l"/>
          <a:r>
            <a:rPr lang="fi-FI" sz="1100" baseline="0"/>
            <a:t>MUOKKAUKSEN VOI POISTAA (JA ASETTAA TAKAISIN) ESIM. KIRJOITTAMALLA HAKUKENTTÄÄN "SUOJAA" JA VALITSEMALLA "SUOJAA TAULUKKO". </a:t>
          </a:r>
        </a:p>
        <a:p>
          <a:pPr algn="l"/>
          <a:endParaRPr lang="fi-FI" sz="1100" baseline="0"/>
        </a:p>
        <a:p>
          <a:pPr algn="l"/>
          <a:r>
            <a:rPr lang="fi-FI" sz="1100" baseline="0"/>
            <a:t>TÄLLÖIN ON HYVÄ HUOMIOIDA, ETTÄ </a:t>
          </a:r>
          <a:r>
            <a:rPr lang="fi-FI" sz="1100" b="1" baseline="0"/>
            <a:t>TEHDYT MUUTOKSET SAATTAVAT JOHTAA LOMAKKEEN TOIMIMATTOMUUTEEN.</a:t>
          </a:r>
        </a:p>
        <a:p>
          <a:pPr algn="l"/>
          <a:endParaRPr lang="fi-FI" sz="1100" baseline="0"/>
        </a:p>
        <a:p>
          <a:pPr algn="l"/>
          <a:r>
            <a:rPr lang="fi-FI" sz="1100" baseline="0"/>
            <a:t>SALASANA: </a:t>
          </a:r>
          <a:r>
            <a:rPr lang="fi-FI"/>
            <a:t>laatukriteerit</a:t>
          </a:r>
          <a:endParaRPr lang="fi-FI" sz="1100" baseline="0"/>
        </a:p>
        <a:p>
          <a:pPr algn="l"/>
          <a:endParaRPr lang="fi-FI" sz="1100" baseline="0"/>
        </a:p>
        <a:p>
          <a:pPr algn="l"/>
          <a:endParaRPr lang="fi-FI" sz="1100" baseline="0"/>
        </a:p>
        <a:p>
          <a:pPr algn="l"/>
          <a:endParaRPr lang="fi-FI" sz="1100"/>
        </a:p>
      </xdr:txBody>
    </xdr:sp>
    <xdr:clientData/>
  </xdr:twoCellAnchor>
  <xdr:twoCellAnchor editAs="oneCell">
    <xdr:from>
      <xdr:col>21</xdr:col>
      <xdr:colOff>141632</xdr:colOff>
      <xdr:row>1</xdr:row>
      <xdr:rowOff>134593</xdr:rowOff>
    </xdr:from>
    <xdr:to>
      <xdr:col>27</xdr:col>
      <xdr:colOff>227879</xdr:colOff>
      <xdr:row>7</xdr:row>
      <xdr:rowOff>170819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308DC02-33AF-4244-A0DD-7AEC3E85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2806" y="2428876"/>
          <a:ext cx="3763725" cy="1394574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>
    <xdr:from>
      <xdr:col>20</xdr:col>
      <xdr:colOff>8282</xdr:colOff>
      <xdr:row>4</xdr:row>
      <xdr:rowOff>243815</xdr:rowOff>
    </xdr:from>
    <xdr:to>
      <xdr:col>21</xdr:col>
      <xdr:colOff>141632</xdr:colOff>
      <xdr:row>7</xdr:row>
      <xdr:rowOff>104448</xdr:rowOff>
    </xdr:to>
    <xdr:cxnSp macro="">
      <xdr:nvCxnSpPr>
        <xdr:cNvPr id="4" name="Suora nuoliyhdysviiva 3">
          <a:extLst>
            <a:ext uri="{FF2B5EF4-FFF2-40B4-BE49-F238E27FC236}">
              <a16:creationId xmlns:a16="http://schemas.microsoft.com/office/drawing/2014/main" id="{D41627C0-DD53-4D07-A7D4-514BC0CC4976}"/>
            </a:ext>
          </a:extLst>
        </xdr:cNvPr>
        <xdr:cNvCxnSpPr>
          <a:stCxn id="2" idx="3"/>
          <a:endCxn id="3" idx="1"/>
        </xdr:cNvCxnSpPr>
      </xdr:nvCxnSpPr>
      <xdr:spPr>
        <a:xfrm flipV="1">
          <a:off x="12266543" y="1038945"/>
          <a:ext cx="746263" cy="630916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47624</xdr:colOff>
      <xdr:row>15</xdr:row>
      <xdr:rowOff>248479</xdr:rowOff>
    </xdr:from>
    <xdr:to>
      <xdr:col>13</xdr:col>
      <xdr:colOff>289890</xdr:colOff>
      <xdr:row>24</xdr:row>
      <xdr:rowOff>9525</xdr:rowOff>
    </xdr:to>
    <xdr:sp macro="" textlink="">
      <xdr:nvSpPr>
        <xdr:cNvPr id="5" name="Suorakulmio 4">
          <a:extLst>
            <a:ext uri="{FF2B5EF4-FFF2-40B4-BE49-F238E27FC236}">
              <a16:creationId xmlns:a16="http://schemas.microsoft.com/office/drawing/2014/main" id="{670C6692-E20F-4EFF-B9D0-605B7853B84D}"/>
            </a:ext>
          </a:extLst>
        </xdr:cNvPr>
        <xdr:cNvSpPr/>
      </xdr:nvSpPr>
      <xdr:spPr>
        <a:xfrm>
          <a:off x="660537" y="3818283"/>
          <a:ext cx="7597223" cy="167432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400"/>
            <a:t>Klikkaamalla valitun</a:t>
          </a:r>
          <a:r>
            <a:rPr lang="fi-FI" sz="1400" baseline="0"/>
            <a:t> välilehden kysymyksen </a:t>
          </a:r>
          <a:r>
            <a:rPr lang="fi-FI" sz="1400"/>
            <a:t>vastauskenttää,</a:t>
          </a:r>
          <a:r>
            <a:rPr lang="fi-FI" sz="1400" baseline="0"/>
            <a:t> avautuu </a:t>
          </a:r>
          <a:r>
            <a:rPr lang="fi-FI" sz="1400" b="1" baseline="0"/>
            <a:t>alavetovalikko</a:t>
          </a:r>
          <a:r>
            <a:rPr lang="fi-FI" sz="1400" baseline="0"/>
            <a:t> vastausvaihtoehtoineen</a:t>
          </a:r>
        </a:p>
        <a:p>
          <a:pPr algn="l"/>
          <a:endParaRPr lang="fi-FI" sz="1100" baseline="0"/>
        </a:p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152400</xdr:colOff>
      <xdr:row>19</xdr:row>
      <xdr:rowOff>38100</xdr:rowOff>
    </xdr:from>
    <xdr:to>
      <xdr:col>12</xdr:col>
      <xdr:colOff>323854</xdr:colOff>
      <xdr:row>22</xdr:row>
      <xdr:rowOff>133349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CC9B3F8E-1597-4ECD-B810-62EA1057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828800"/>
          <a:ext cx="6877054" cy="723900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26</xdr:row>
      <xdr:rowOff>57150</xdr:rowOff>
    </xdr:from>
    <xdr:to>
      <xdr:col>13</xdr:col>
      <xdr:colOff>364433</xdr:colOff>
      <xdr:row>34</xdr:row>
      <xdr:rowOff>19049</xdr:rowOff>
    </xdr:to>
    <xdr:sp macro="" textlink="">
      <xdr:nvSpPr>
        <xdr:cNvPr id="7" name="Suorakulmio 6">
          <a:extLst>
            <a:ext uri="{FF2B5EF4-FFF2-40B4-BE49-F238E27FC236}">
              <a16:creationId xmlns:a16="http://schemas.microsoft.com/office/drawing/2014/main" id="{EB97A05C-6D8A-4E5F-9D76-AADDEA6629C9}"/>
            </a:ext>
          </a:extLst>
        </xdr:cNvPr>
        <xdr:cNvSpPr/>
      </xdr:nvSpPr>
      <xdr:spPr>
        <a:xfrm>
          <a:off x="651012" y="6004063"/>
          <a:ext cx="7681291" cy="16184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400" baseline="0"/>
            <a:t>Kysymyksen pisteytykset vaihtelevat kysymyksestä ja/tai kategoriasta riippuen. Jokaisen kysymysosion alta näet annettujen </a:t>
          </a:r>
          <a:r>
            <a:rPr lang="fi-FI" sz="1400" b="1" u="sng" baseline="0"/>
            <a:t>vastausten pisteet</a:t>
          </a:r>
          <a:r>
            <a:rPr lang="fi-FI" sz="1400" b="1" baseline="0"/>
            <a:t> </a:t>
          </a:r>
          <a:r>
            <a:rPr lang="fi-FI" sz="1400" baseline="0"/>
            <a:t>suhteessa </a:t>
          </a:r>
          <a:r>
            <a:rPr lang="fi-FI" sz="1400" b="1" baseline="0"/>
            <a:t>maksimipistemäärään</a:t>
          </a:r>
          <a:r>
            <a:rPr lang="fi-FI" sz="1400" baseline="0"/>
            <a:t>.</a:t>
          </a:r>
        </a:p>
        <a:p>
          <a:pPr algn="l"/>
          <a:endParaRPr lang="fi-FI" sz="1100" baseline="0"/>
        </a:p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209550</xdr:colOff>
      <xdr:row>30</xdr:row>
      <xdr:rowOff>0</xdr:rowOff>
    </xdr:from>
    <xdr:to>
      <xdr:col>10</xdr:col>
      <xdr:colOff>591369</xdr:colOff>
      <xdr:row>33</xdr:row>
      <xdr:rowOff>9613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81E2C53D-1DF0-4144-B2D3-EC660AFE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" y="3962400"/>
          <a:ext cx="5868219" cy="638264"/>
        </a:xfrm>
        <a:prstGeom prst="rect">
          <a:avLst/>
        </a:prstGeom>
      </xdr:spPr>
    </xdr:pic>
    <xdr:clientData/>
  </xdr:twoCellAnchor>
  <xdr:twoCellAnchor>
    <xdr:from>
      <xdr:col>7</xdr:col>
      <xdr:colOff>510209</xdr:colOff>
      <xdr:row>28</xdr:row>
      <xdr:rowOff>119269</xdr:rowOff>
    </xdr:from>
    <xdr:to>
      <xdr:col>9</xdr:col>
      <xdr:colOff>66261</xdr:colOff>
      <xdr:row>31</xdr:row>
      <xdr:rowOff>24848</xdr:rowOff>
    </xdr:to>
    <xdr:cxnSp macro="">
      <xdr:nvCxnSpPr>
        <xdr:cNvPr id="9" name="Suora nuoliyhdysviiva 8">
          <a:extLst>
            <a:ext uri="{FF2B5EF4-FFF2-40B4-BE49-F238E27FC236}">
              <a16:creationId xmlns:a16="http://schemas.microsoft.com/office/drawing/2014/main" id="{1937AD84-886B-4821-91B3-95C3246480A6}"/>
            </a:ext>
          </a:extLst>
        </xdr:cNvPr>
        <xdr:cNvCxnSpPr/>
      </xdr:nvCxnSpPr>
      <xdr:spPr>
        <a:xfrm>
          <a:off x="4800600" y="6480312"/>
          <a:ext cx="781878" cy="526775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521805</xdr:colOff>
      <xdr:row>28</xdr:row>
      <xdr:rowOff>124240</xdr:rowOff>
    </xdr:from>
    <xdr:to>
      <xdr:col>12</xdr:col>
      <xdr:colOff>57978</xdr:colOff>
      <xdr:row>31</xdr:row>
      <xdr:rowOff>74544</xdr:rowOff>
    </xdr:to>
    <xdr:cxnSp macro="">
      <xdr:nvCxnSpPr>
        <xdr:cNvPr id="10" name="Suora nuoliyhdysviiva 9">
          <a:extLst>
            <a:ext uri="{FF2B5EF4-FFF2-40B4-BE49-F238E27FC236}">
              <a16:creationId xmlns:a16="http://schemas.microsoft.com/office/drawing/2014/main" id="{78FAB767-24D4-4D01-A01E-54DD54767174}"/>
            </a:ext>
          </a:extLst>
        </xdr:cNvPr>
        <xdr:cNvCxnSpPr/>
      </xdr:nvCxnSpPr>
      <xdr:spPr>
        <a:xfrm flipH="1">
          <a:off x="6038022" y="6485283"/>
          <a:ext cx="1374913" cy="571500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38099</xdr:colOff>
      <xdr:row>36</xdr:row>
      <xdr:rowOff>33130</xdr:rowOff>
    </xdr:from>
    <xdr:to>
      <xdr:col>13</xdr:col>
      <xdr:colOff>331303</xdr:colOff>
      <xdr:row>57</xdr:row>
      <xdr:rowOff>47625</xdr:rowOff>
    </xdr:to>
    <xdr:sp macro="" textlink="">
      <xdr:nvSpPr>
        <xdr:cNvPr id="11" name="Suorakulmio 10">
          <a:extLst>
            <a:ext uri="{FF2B5EF4-FFF2-40B4-BE49-F238E27FC236}">
              <a16:creationId xmlns:a16="http://schemas.microsoft.com/office/drawing/2014/main" id="{698720A2-4AB3-406B-B672-6605C9B49F86}"/>
            </a:ext>
          </a:extLst>
        </xdr:cNvPr>
        <xdr:cNvSpPr/>
      </xdr:nvSpPr>
      <xdr:spPr>
        <a:xfrm>
          <a:off x="651012" y="8100391"/>
          <a:ext cx="7648161" cy="436286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400" baseline="0"/>
            <a:t>Lomakkeen yläpuolelta löytyy kuvaaja, joka kokoaa jokaisen eri osion kysymysten vastaukset ja suhteuttaa ne ko. osion maksimipistemäärään. Kuvaaja päivittyy sitä mukaan, kuin lomaketta täyttää.</a:t>
          </a:r>
        </a:p>
        <a:p>
          <a:pPr algn="l"/>
          <a:endParaRPr lang="fi-FI" sz="1100" baseline="0"/>
        </a:p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241852</xdr:colOff>
      <xdr:row>41</xdr:row>
      <xdr:rowOff>193927</xdr:rowOff>
    </xdr:from>
    <xdr:to>
      <xdr:col>13</xdr:col>
      <xdr:colOff>57564</xdr:colOff>
      <xdr:row>56</xdr:row>
      <xdr:rowOff>47478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B7BE5B30-F914-4D04-9F50-30A79B58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765" y="9296514"/>
          <a:ext cx="7170669" cy="295952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590552</xdr:colOff>
      <xdr:row>59</xdr:row>
      <xdr:rowOff>115956</xdr:rowOff>
    </xdr:from>
    <xdr:to>
      <xdr:col>4</xdr:col>
      <xdr:colOff>15739</xdr:colOff>
      <xdr:row>67</xdr:row>
      <xdr:rowOff>25604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85A56B3D-3BDA-6D73-60A0-6A8D3FCE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2" y="115956"/>
          <a:ext cx="1876839" cy="15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24848</xdr:colOff>
      <xdr:row>7</xdr:row>
      <xdr:rowOff>198783</xdr:rowOff>
    </xdr:from>
    <xdr:to>
      <xdr:col>13</xdr:col>
      <xdr:colOff>323021</xdr:colOff>
      <xdr:row>13</xdr:row>
      <xdr:rowOff>235226</xdr:rowOff>
    </xdr:to>
    <xdr:sp macro="" textlink="">
      <xdr:nvSpPr>
        <xdr:cNvPr id="22" name="Suorakulmio 21">
          <a:extLst>
            <a:ext uri="{FF2B5EF4-FFF2-40B4-BE49-F238E27FC236}">
              <a16:creationId xmlns:a16="http://schemas.microsoft.com/office/drawing/2014/main" id="{E9722405-80A1-41F7-891E-1A08E6E27102}"/>
            </a:ext>
          </a:extLst>
        </xdr:cNvPr>
        <xdr:cNvSpPr/>
      </xdr:nvSpPr>
      <xdr:spPr>
        <a:xfrm>
          <a:off x="637761" y="1764196"/>
          <a:ext cx="7653130" cy="15770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400"/>
            <a:t>Lomake on jaettu </a:t>
          </a:r>
          <a:r>
            <a:rPr lang="fi-FI" sz="1400" b="1"/>
            <a:t>kolmeen</a:t>
          </a:r>
          <a:r>
            <a:rPr lang="fi-FI" sz="1400" baseline="0"/>
            <a:t> eri osioon, omille välilehdilleen.</a:t>
          </a:r>
        </a:p>
        <a:p>
          <a:pPr algn="l"/>
          <a:endParaRPr lang="fi-FI" sz="1100" baseline="0"/>
        </a:p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430696</xdr:colOff>
      <xdr:row>10</xdr:row>
      <xdr:rowOff>49695</xdr:rowOff>
    </xdr:from>
    <xdr:to>
      <xdr:col>11</xdr:col>
      <xdr:colOff>45943</xdr:colOff>
      <xdr:row>12</xdr:row>
      <xdr:rowOff>136333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451DD386-930A-05BD-2C42-4A525E0BF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3609" y="2385391"/>
          <a:ext cx="5744377" cy="600159"/>
        </a:xfrm>
        <a:prstGeom prst="rect">
          <a:avLst/>
        </a:prstGeom>
      </xdr:spPr>
    </xdr:pic>
    <xdr:clientData/>
  </xdr:twoCellAnchor>
  <xdr:twoCellAnchor>
    <xdr:from>
      <xdr:col>4</xdr:col>
      <xdr:colOff>215349</xdr:colOff>
      <xdr:row>8</xdr:row>
      <xdr:rowOff>182218</xdr:rowOff>
    </xdr:from>
    <xdr:to>
      <xdr:col>4</xdr:col>
      <xdr:colOff>223631</xdr:colOff>
      <xdr:row>11</xdr:row>
      <xdr:rowOff>8282</xdr:rowOff>
    </xdr:to>
    <xdr:cxnSp macro="">
      <xdr:nvCxnSpPr>
        <xdr:cNvPr id="24" name="Suora nuoliyhdysviiva 23">
          <a:extLst>
            <a:ext uri="{FF2B5EF4-FFF2-40B4-BE49-F238E27FC236}">
              <a16:creationId xmlns:a16="http://schemas.microsoft.com/office/drawing/2014/main" id="{6AF74439-8A49-43AB-8D49-3FA72CC9D49A}"/>
            </a:ext>
          </a:extLst>
        </xdr:cNvPr>
        <xdr:cNvCxnSpPr/>
      </xdr:nvCxnSpPr>
      <xdr:spPr>
        <a:xfrm>
          <a:off x="2667001" y="2004392"/>
          <a:ext cx="8282" cy="596347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240196</xdr:colOff>
      <xdr:row>8</xdr:row>
      <xdr:rowOff>198783</xdr:rowOff>
    </xdr:from>
    <xdr:to>
      <xdr:col>6</xdr:col>
      <xdr:colOff>248479</xdr:colOff>
      <xdr:row>11</xdr:row>
      <xdr:rowOff>16565</xdr:rowOff>
    </xdr:to>
    <xdr:cxnSp macro="">
      <xdr:nvCxnSpPr>
        <xdr:cNvPr id="26" name="Suora nuoliyhdysviiva 25">
          <a:extLst>
            <a:ext uri="{FF2B5EF4-FFF2-40B4-BE49-F238E27FC236}">
              <a16:creationId xmlns:a16="http://schemas.microsoft.com/office/drawing/2014/main" id="{F88814B1-4D7F-4948-B8F0-903C9888065E}"/>
            </a:ext>
          </a:extLst>
        </xdr:cNvPr>
        <xdr:cNvCxnSpPr/>
      </xdr:nvCxnSpPr>
      <xdr:spPr>
        <a:xfrm>
          <a:off x="2691848" y="2020957"/>
          <a:ext cx="1234109" cy="588065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215348</xdr:colOff>
      <xdr:row>8</xdr:row>
      <xdr:rowOff>182217</xdr:rowOff>
    </xdr:from>
    <xdr:to>
      <xdr:col>8</xdr:col>
      <xdr:colOff>256761</xdr:colOff>
      <xdr:row>10</xdr:row>
      <xdr:rowOff>248478</xdr:rowOff>
    </xdr:to>
    <xdr:cxnSp macro="">
      <xdr:nvCxnSpPr>
        <xdr:cNvPr id="29" name="Suora nuoliyhdysviiva 28">
          <a:extLst>
            <a:ext uri="{FF2B5EF4-FFF2-40B4-BE49-F238E27FC236}">
              <a16:creationId xmlns:a16="http://schemas.microsoft.com/office/drawing/2014/main" id="{4DF075AD-D8F5-4EC2-9CEF-83C5CF51CBB8}"/>
            </a:ext>
          </a:extLst>
        </xdr:cNvPr>
        <xdr:cNvCxnSpPr/>
      </xdr:nvCxnSpPr>
      <xdr:spPr>
        <a:xfrm>
          <a:off x="2667000" y="2004391"/>
          <a:ext cx="2493065" cy="579783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414131</xdr:colOff>
      <xdr:row>17</xdr:row>
      <xdr:rowOff>66261</xdr:rowOff>
    </xdr:from>
    <xdr:to>
      <xdr:col>12</xdr:col>
      <xdr:colOff>66260</xdr:colOff>
      <xdr:row>20</xdr:row>
      <xdr:rowOff>91109</xdr:rowOff>
    </xdr:to>
    <xdr:cxnSp macro="">
      <xdr:nvCxnSpPr>
        <xdr:cNvPr id="37" name="Suora nuoliyhdysviiva 36">
          <a:extLst>
            <a:ext uri="{FF2B5EF4-FFF2-40B4-BE49-F238E27FC236}">
              <a16:creationId xmlns:a16="http://schemas.microsoft.com/office/drawing/2014/main" id="{7D2B2DBD-A273-4A83-A966-CD852ECF6D3B}"/>
            </a:ext>
          </a:extLst>
        </xdr:cNvPr>
        <xdr:cNvCxnSpPr/>
      </xdr:nvCxnSpPr>
      <xdr:spPr>
        <a:xfrm>
          <a:off x="7156174" y="4099891"/>
          <a:ext cx="265043" cy="646044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612912</xdr:colOff>
      <xdr:row>1</xdr:row>
      <xdr:rowOff>24848</xdr:rowOff>
    </xdr:from>
    <xdr:to>
      <xdr:col>13</xdr:col>
      <xdr:colOff>256760</xdr:colOff>
      <xdr:row>5</xdr:row>
      <xdr:rowOff>173935</xdr:rowOff>
    </xdr:to>
    <xdr:sp macro="" textlink="">
      <xdr:nvSpPr>
        <xdr:cNvPr id="42" name="Suorakulmio 41">
          <a:extLst>
            <a:ext uri="{FF2B5EF4-FFF2-40B4-BE49-F238E27FC236}">
              <a16:creationId xmlns:a16="http://schemas.microsoft.com/office/drawing/2014/main" id="{5D5CFAA0-9B7E-428A-AE93-0B6E3DE4F46F}"/>
            </a:ext>
          </a:extLst>
        </xdr:cNvPr>
        <xdr:cNvSpPr/>
      </xdr:nvSpPr>
      <xdr:spPr>
        <a:xfrm>
          <a:off x="612912" y="231913"/>
          <a:ext cx="7611718" cy="99391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i-FI" sz="2000" b="1"/>
            <a:t>LOMAKKEEN KÄYTTÖ</a:t>
          </a:r>
          <a:endParaRPr lang="fi-FI" sz="1600" b="1" baseline="0"/>
        </a:p>
        <a:p>
          <a:pPr algn="l"/>
          <a:endParaRPr lang="fi-FI" sz="1100"/>
        </a:p>
      </xdr:txBody>
    </xdr:sp>
    <xdr:clientData/>
  </xdr:twoCellAnchor>
  <xdr:twoCellAnchor>
    <xdr:from>
      <xdr:col>10</xdr:col>
      <xdr:colOff>422413</xdr:colOff>
      <xdr:row>11</xdr:row>
      <xdr:rowOff>231913</xdr:rowOff>
    </xdr:from>
    <xdr:to>
      <xdr:col>13</xdr:col>
      <xdr:colOff>588065</xdr:colOff>
      <xdr:row>15</xdr:row>
      <xdr:rowOff>41413</xdr:rowOff>
    </xdr:to>
    <xdr:cxnSp macro="">
      <xdr:nvCxnSpPr>
        <xdr:cNvPr id="44" name="Suora nuoliyhdysviiva 43">
          <a:extLst>
            <a:ext uri="{FF2B5EF4-FFF2-40B4-BE49-F238E27FC236}">
              <a16:creationId xmlns:a16="http://schemas.microsoft.com/office/drawing/2014/main" id="{EB404968-E746-2B52-A37D-E64BD92E4B9A}"/>
            </a:ext>
          </a:extLst>
        </xdr:cNvPr>
        <xdr:cNvCxnSpPr/>
      </xdr:nvCxnSpPr>
      <xdr:spPr>
        <a:xfrm flipH="1" flipV="1">
          <a:off x="6551543" y="2824370"/>
          <a:ext cx="2004392" cy="78684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33131</xdr:colOff>
      <xdr:row>14</xdr:row>
      <xdr:rowOff>91109</xdr:rowOff>
    </xdr:from>
    <xdr:to>
      <xdr:col>19</xdr:col>
      <xdr:colOff>554936</xdr:colOff>
      <xdr:row>17</xdr:row>
      <xdr:rowOff>173935</xdr:rowOff>
    </xdr:to>
    <xdr:sp macro="" textlink="">
      <xdr:nvSpPr>
        <xdr:cNvPr id="47" name="Suorakulmio 46">
          <a:extLst>
            <a:ext uri="{FF2B5EF4-FFF2-40B4-BE49-F238E27FC236}">
              <a16:creationId xmlns:a16="http://schemas.microsoft.com/office/drawing/2014/main" id="{92B85E5E-E08D-49FB-AB5F-959354723214}"/>
            </a:ext>
          </a:extLst>
        </xdr:cNvPr>
        <xdr:cNvSpPr/>
      </xdr:nvSpPr>
      <xdr:spPr>
        <a:xfrm>
          <a:off x="8613914" y="3453848"/>
          <a:ext cx="3586370" cy="75371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>
              <a:solidFill>
                <a:schemeClr val="bg1"/>
              </a:solidFill>
            </a:rPr>
            <a:t>LUOKAT VÄLILEHDELLÄ ON ERI VASTAUSVAIHTOEHTOJEN PISTEYTYKSET. TIEDOT</a:t>
          </a:r>
          <a:r>
            <a:rPr lang="fi-FI" sz="1100" baseline="0">
              <a:solidFill>
                <a:schemeClr val="bg1"/>
              </a:solidFill>
            </a:rPr>
            <a:t> OVAT SUOJATTUJA. </a:t>
          </a:r>
          <a:endParaRPr lang="fi-FI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607113</xdr:colOff>
      <xdr:row>8</xdr:row>
      <xdr:rowOff>183172</xdr:rowOff>
    </xdr:from>
    <xdr:to>
      <xdr:col>3</xdr:col>
      <xdr:colOff>1040422</xdr:colOff>
      <xdr:row>20</xdr:row>
      <xdr:rowOff>117230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CF06C4D-38AE-444F-ACB6-0853C71A3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58616</xdr:colOff>
      <xdr:row>12</xdr:row>
      <xdr:rowOff>117230</xdr:rowOff>
    </xdr:from>
    <xdr:to>
      <xdr:col>5</xdr:col>
      <xdr:colOff>674939</xdr:colOff>
      <xdr:row>13</xdr:row>
      <xdr:rowOff>180976</xdr:rowOff>
    </xdr:to>
    <xdr:sp macro="" textlink="">
      <xdr:nvSpPr>
        <xdr:cNvPr id="17" name="Nuoli: Vasen-oikea 16">
          <a:extLst>
            <a:ext uri="{FF2B5EF4-FFF2-40B4-BE49-F238E27FC236}">
              <a16:creationId xmlns:a16="http://schemas.microsoft.com/office/drawing/2014/main" id="{93BC9587-9368-435B-9569-B6CBFD798724}"/>
            </a:ext>
          </a:extLst>
        </xdr:cNvPr>
        <xdr:cNvSpPr/>
      </xdr:nvSpPr>
      <xdr:spPr>
        <a:xfrm>
          <a:off x="8250116" y="2688980"/>
          <a:ext cx="616323" cy="276227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599514</xdr:colOff>
      <xdr:row>8</xdr:row>
      <xdr:rowOff>135591</xdr:rowOff>
    </xdr:from>
    <xdr:to>
      <xdr:col>4</xdr:col>
      <xdr:colOff>0</xdr:colOff>
      <xdr:row>20</xdr:row>
      <xdr:rowOff>123267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BC4B9D9-515F-4CE0-A3AD-DDD20033B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22899</xdr:colOff>
      <xdr:row>13</xdr:row>
      <xdr:rowOff>33130</xdr:rowOff>
    </xdr:from>
    <xdr:to>
      <xdr:col>5</xdr:col>
      <xdr:colOff>1018283</xdr:colOff>
      <xdr:row>14</xdr:row>
      <xdr:rowOff>234836</xdr:rowOff>
    </xdr:to>
    <xdr:sp macro="" textlink="">
      <xdr:nvSpPr>
        <xdr:cNvPr id="3" name="Nuoli: Vasen-oikea 2">
          <a:extLst>
            <a:ext uri="{FF2B5EF4-FFF2-40B4-BE49-F238E27FC236}">
              <a16:creationId xmlns:a16="http://schemas.microsoft.com/office/drawing/2014/main" id="{2150CFC3-DE38-4B07-B6EA-08A1B1046CE6}"/>
            </a:ext>
          </a:extLst>
        </xdr:cNvPr>
        <xdr:cNvSpPr/>
      </xdr:nvSpPr>
      <xdr:spPr>
        <a:xfrm>
          <a:off x="8222682" y="3395869"/>
          <a:ext cx="995384" cy="458467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8</xdr:row>
      <xdr:rowOff>197397</xdr:rowOff>
    </xdr:from>
    <xdr:to>
      <xdr:col>4</xdr:col>
      <xdr:colOff>0</xdr:colOff>
      <xdr:row>19</xdr:row>
      <xdr:rowOff>192699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A7E2E5A9-FB20-4F64-9E29-67A62917E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86200</xdr:colOff>
      <xdr:row>11</xdr:row>
      <xdr:rowOff>186362</xdr:rowOff>
    </xdr:from>
    <xdr:to>
      <xdr:col>5</xdr:col>
      <xdr:colOff>923193</xdr:colOff>
      <xdr:row>13</xdr:row>
      <xdr:rowOff>87923</xdr:rowOff>
    </xdr:to>
    <xdr:sp macro="" textlink="">
      <xdr:nvSpPr>
        <xdr:cNvPr id="3" name="Nuoli: Vasen-oikea 2">
          <a:extLst>
            <a:ext uri="{FF2B5EF4-FFF2-40B4-BE49-F238E27FC236}">
              <a16:creationId xmlns:a16="http://schemas.microsoft.com/office/drawing/2014/main" id="{6BF4ACC5-0432-4777-BA50-A4868624C8A4}"/>
            </a:ext>
          </a:extLst>
        </xdr:cNvPr>
        <xdr:cNvSpPr/>
      </xdr:nvSpPr>
      <xdr:spPr>
        <a:xfrm>
          <a:off x="8277700" y="2574939"/>
          <a:ext cx="836993" cy="341176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HUS saavutettavat">
      <a:dk1>
        <a:sysClr val="windowText" lastClr="000000"/>
      </a:dk1>
      <a:lt1>
        <a:sysClr val="window" lastClr="FFFFFF"/>
      </a:lt1>
      <a:dk2>
        <a:srgbClr val="F7A823"/>
      </a:dk2>
      <a:lt2>
        <a:srgbClr val="E83363"/>
      </a:lt2>
      <a:accent1>
        <a:srgbClr val="007E93"/>
      </a:accent1>
      <a:accent2>
        <a:srgbClr val="004B87"/>
      </a:accent2>
      <a:accent3>
        <a:srgbClr val="96368B"/>
      </a:accent3>
      <a:accent4>
        <a:srgbClr val="E56DA6"/>
      </a:accent4>
      <a:accent5>
        <a:srgbClr val="0ABBEF"/>
      </a:accent5>
      <a:accent6>
        <a:srgbClr val="BBD034"/>
      </a:accent6>
      <a:hlink>
        <a:srgbClr val="004B87"/>
      </a:hlink>
      <a:folHlink>
        <a:srgbClr val="004B87"/>
      </a:folHlink>
    </a:clrScheme>
    <a:fontScheme name="HUS PP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ulkari.fi/bitstream/handle/10024/149952/URN_ISBN_978-952-408-419-2.pdf?sequence=1&amp;isAllowed=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81D1-4AD1-4D67-B6C5-ED9103F5D1FD}">
  <dimension ref="B2:U68"/>
  <sheetViews>
    <sheetView topLeftCell="A43" zoomScale="115" zoomScaleNormal="115" workbookViewId="0">
      <selection activeCell="E63" sqref="E63:L63"/>
    </sheetView>
  </sheetViews>
  <sheetFormatPr defaultColWidth="9.1796875" defaultRowHeight="13.5" x14ac:dyDescent="0.25"/>
  <cols>
    <col min="1" max="8" width="9.1796875" style="1"/>
    <col min="9" max="9" width="9.1796875" style="1" customWidth="1"/>
    <col min="10" max="16384" width="9.1796875" style="1"/>
  </cols>
  <sheetData>
    <row r="2" spans="2:13" ht="15" customHeight="1" x14ac:dyDescent="0.25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2:13" ht="15" customHeight="1" x14ac:dyDescent="0.25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2:13" ht="16.5" customHeight="1" x14ac:dyDescent="0.25"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2:13" ht="20.25" customHeight="1" x14ac:dyDescent="0.25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2:13" ht="19.5" x14ac:dyDescent="0.25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2:13" ht="19.5" x14ac:dyDescent="0.25">
      <c r="B7" s="2" t="s">
        <v>0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2:13" ht="19.5" x14ac:dyDescent="0.2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2:13" ht="19.5" x14ac:dyDescent="0.25">
      <c r="B9" s="136"/>
      <c r="C9" s="136"/>
      <c r="D9" s="136"/>
      <c r="E9" s="135"/>
      <c r="F9" s="135"/>
      <c r="G9" s="135"/>
      <c r="H9" s="135"/>
      <c r="I9" s="135"/>
      <c r="J9" s="135"/>
      <c r="K9" s="135"/>
      <c r="L9" s="135"/>
      <c r="M9" s="135"/>
    </row>
    <row r="10" spans="2:13" ht="19.5" x14ac:dyDescent="0.25">
      <c r="B10" s="136"/>
      <c r="C10" s="136"/>
      <c r="D10" s="136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2:13" ht="19.5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2:13" ht="19.5" x14ac:dyDescent="0.25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2:13" ht="19.5" x14ac:dyDescent="0.25"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2:13" ht="19.5" x14ac:dyDescent="0.25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6" spans="2:13" ht="19.5" x14ac:dyDescent="0.25">
      <c r="B16" s="2" t="s">
        <v>1</v>
      </c>
      <c r="C16" s="3"/>
      <c r="D16" s="3"/>
      <c r="E16" s="3"/>
      <c r="F16" s="3"/>
      <c r="G16" s="3"/>
    </row>
    <row r="17" spans="2:7" ht="14" x14ac:dyDescent="0.25">
      <c r="B17" s="3"/>
      <c r="C17" s="3"/>
      <c r="D17" s="3"/>
      <c r="E17" s="3"/>
      <c r="F17" s="3"/>
      <c r="G17" s="3"/>
    </row>
    <row r="18" spans="2:7" ht="14" x14ac:dyDescent="0.25">
      <c r="B18" s="3"/>
      <c r="C18" s="3"/>
      <c r="D18" s="3"/>
      <c r="E18" s="3"/>
      <c r="F18" s="3"/>
      <c r="G18" s="3"/>
    </row>
    <row r="19" spans="2:7" ht="14" x14ac:dyDescent="0.25">
      <c r="B19" s="3"/>
      <c r="C19" s="3"/>
      <c r="D19" s="3"/>
      <c r="E19" s="3"/>
      <c r="F19" s="3"/>
      <c r="G19" s="3"/>
    </row>
    <row r="20" spans="2:7" ht="14" x14ac:dyDescent="0.25">
      <c r="B20" s="3"/>
      <c r="C20" s="3"/>
      <c r="D20" s="3"/>
      <c r="E20" s="3"/>
      <c r="F20" s="3"/>
      <c r="G20" s="3"/>
    </row>
    <row r="21" spans="2:7" ht="14" x14ac:dyDescent="0.25">
      <c r="B21" s="3"/>
      <c r="C21" s="3"/>
      <c r="D21" s="3"/>
      <c r="E21" s="3"/>
      <c r="F21" s="3"/>
      <c r="G21" s="3"/>
    </row>
    <row r="22" spans="2:7" ht="14" x14ac:dyDescent="0.25">
      <c r="B22" s="3"/>
      <c r="C22" s="3"/>
      <c r="D22" s="3"/>
      <c r="E22" s="3"/>
      <c r="F22" s="3"/>
      <c r="G22" s="3"/>
    </row>
    <row r="23" spans="2:7" ht="14" x14ac:dyDescent="0.25">
      <c r="B23" s="3"/>
      <c r="C23" s="3"/>
      <c r="D23" s="3"/>
      <c r="E23" s="3"/>
      <c r="F23" s="3"/>
      <c r="G23" s="3"/>
    </row>
    <row r="24" spans="2:7" ht="14" x14ac:dyDescent="0.25">
      <c r="B24" s="3"/>
      <c r="C24" s="3"/>
      <c r="D24" s="3"/>
      <c r="E24" s="3"/>
      <c r="F24" s="3"/>
      <c r="G24" s="3"/>
    </row>
    <row r="25" spans="2:7" ht="14" x14ac:dyDescent="0.25">
      <c r="B25" s="3"/>
      <c r="C25" s="3"/>
      <c r="D25" s="3"/>
      <c r="E25" s="3"/>
      <c r="F25" s="3"/>
      <c r="G25" s="3"/>
    </row>
    <row r="26" spans="2:7" ht="19.5" x14ac:dyDescent="0.25">
      <c r="B26" s="2" t="s">
        <v>2</v>
      </c>
    </row>
    <row r="34" spans="2:21" x14ac:dyDescent="0.25">
      <c r="U34"/>
    </row>
    <row r="36" spans="2:21" ht="19.5" x14ac:dyDescent="0.25">
      <c r="B36" s="2" t="s">
        <v>3</v>
      </c>
    </row>
    <row r="60" spans="2:13" ht="14" thickBot="1" x14ac:dyDescent="0.3"/>
    <row r="61" spans="2:13" x14ac:dyDescent="0.25">
      <c r="B61" s="229"/>
      <c r="C61" s="230"/>
      <c r="D61" s="230"/>
      <c r="E61" s="224" t="s">
        <v>4</v>
      </c>
      <c r="F61" s="224"/>
      <c r="G61" s="224"/>
      <c r="H61" s="224"/>
      <c r="I61" s="224"/>
      <c r="J61" s="224"/>
      <c r="K61" s="224"/>
      <c r="L61" s="224"/>
      <c r="M61" s="225"/>
    </row>
    <row r="62" spans="2:13" x14ac:dyDescent="0.25">
      <c r="B62" s="231"/>
      <c r="C62" s="232"/>
      <c r="D62" s="232"/>
      <c r="E62" s="226"/>
      <c r="F62" s="226"/>
      <c r="G62" s="226"/>
      <c r="H62" s="226"/>
      <c r="I62" s="226"/>
      <c r="J62" s="226"/>
      <c r="K62" s="226"/>
      <c r="L62" s="226"/>
      <c r="M62" s="227"/>
    </row>
    <row r="63" spans="2:13" x14ac:dyDescent="0.25">
      <c r="B63" s="231"/>
      <c r="C63" s="232"/>
      <c r="D63" s="232"/>
      <c r="E63" s="228" t="s">
        <v>5</v>
      </c>
      <c r="F63" s="228"/>
      <c r="G63" s="228"/>
      <c r="H63" s="228"/>
      <c r="I63" s="228"/>
      <c r="J63" s="228"/>
      <c r="K63" s="228"/>
      <c r="L63" s="228"/>
      <c r="M63" s="131"/>
    </row>
    <row r="64" spans="2:13" x14ac:dyDescent="0.25">
      <c r="B64" s="231"/>
      <c r="C64" s="232"/>
      <c r="D64" s="232"/>
      <c r="E64" s="132"/>
      <c r="F64" s="132"/>
      <c r="G64" s="132"/>
      <c r="H64" s="132"/>
      <c r="I64" s="132"/>
      <c r="J64" s="132"/>
      <c r="K64" s="132"/>
      <c r="L64" s="132"/>
      <c r="M64" s="131"/>
    </row>
    <row r="65" spans="2:13" x14ac:dyDescent="0.25">
      <c r="B65" s="231"/>
      <c r="C65" s="232"/>
      <c r="D65" s="232"/>
      <c r="E65" s="132"/>
      <c r="F65" s="132"/>
      <c r="G65" s="132"/>
      <c r="H65" s="132"/>
      <c r="I65" s="132"/>
      <c r="J65" s="132"/>
      <c r="K65" s="132"/>
      <c r="L65" s="132"/>
      <c r="M65" s="131"/>
    </row>
    <row r="66" spans="2:13" x14ac:dyDescent="0.25">
      <c r="B66" s="231"/>
      <c r="C66" s="232"/>
      <c r="D66" s="232"/>
      <c r="E66" s="235" t="s">
        <v>247</v>
      </c>
      <c r="F66" s="226"/>
      <c r="G66" s="226"/>
      <c r="H66" s="226"/>
      <c r="I66" s="226"/>
      <c r="J66" s="226"/>
      <c r="K66" s="226"/>
      <c r="L66" s="226"/>
      <c r="M66" s="227"/>
    </row>
    <row r="67" spans="2:13" x14ac:dyDescent="0.25">
      <c r="B67" s="231"/>
      <c r="C67" s="232"/>
      <c r="D67" s="232"/>
      <c r="E67" s="226"/>
      <c r="F67" s="226"/>
      <c r="G67" s="226"/>
      <c r="H67" s="226"/>
      <c r="I67" s="226"/>
      <c r="J67" s="226"/>
      <c r="K67" s="226"/>
      <c r="L67" s="226"/>
      <c r="M67" s="227"/>
    </row>
    <row r="68" spans="2:13" ht="14" thickBot="1" x14ac:dyDescent="0.3">
      <c r="B68" s="233"/>
      <c r="C68" s="234"/>
      <c r="D68" s="234"/>
      <c r="E68" s="236"/>
      <c r="F68" s="236"/>
      <c r="G68" s="236"/>
      <c r="H68" s="236"/>
      <c r="I68" s="236"/>
      <c r="J68" s="236"/>
      <c r="K68" s="236"/>
      <c r="L68" s="236"/>
      <c r="M68" s="237"/>
    </row>
  </sheetData>
  <sheetProtection algorithmName="SHA-512" hashValue="wTYIZeswiTZy9zWzRUVBUkStPkb9lm0mWhJGnQnRADEXsdz1hnRbb0WuTPO4IWhXvEXkp8hfboCh9bGy3AyMjA==" saltValue="ZvpEVuS+BqdiwZ7pCjPJPg==" spinCount="100000" sheet="1" objects="1" scenarios="1"/>
  <mergeCells count="4">
    <mergeCell ref="E61:M62"/>
    <mergeCell ref="E63:L63"/>
    <mergeCell ref="B61:D68"/>
    <mergeCell ref="E66:M68"/>
  </mergeCells>
  <hyperlinks>
    <hyperlink ref="E63:L63" r:id="rId1" display="https://www.julkari.fi/bitstream/handle/10024/149952/URN_ISBN_978-952-408-419-2.pdf?sequence=1&amp;isAllowed=y" xr:uid="{B7FE1B3F-0041-4410-BA8C-3A0D38E0002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B7DB-1D9E-4585-920C-F62A85491560}">
  <sheetPr>
    <tabColor theme="5" tint="0.79998168889431442"/>
  </sheetPr>
  <dimension ref="A1:O102"/>
  <sheetViews>
    <sheetView showGridLines="0" topLeftCell="A11" zoomScale="90" zoomScaleNormal="90" workbookViewId="0">
      <selection activeCell="C31" sqref="C31"/>
    </sheetView>
  </sheetViews>
  <sheetFormatPr defaultColWidth="9.1796875" defaultRowHeight="13.5" x14ac:dyDescent="0.25"/>
  <cols>
    <col min="1" max="1" width="9.1796875" style="73"/>
    <col min="2" max="2" width="22.26953125" style="4" customWidth="1"/>
    <col min="3" max="3" width="75.7265625" style="1" customWidth="1"/>
    <col min="4" max="4" width="15.7265625" style="1" customWidth="1"/>
    <col min="5" max="5" width="3.81640625" style="1" hidden="1" customWidth="1"/>
    <col min="6" max="6" width="11" style="1" customWidth="1"/>
    <col min="7" max="7" width="26.1796875" style="1" customWidth="1"/>
    <col min="8" max="13" width="14.26953125" style="1" customWidth="1"/>
    <col min="14" max="14" width="10.81640625" style="1" customWidth="1"/>
    <col min="15" max="16384" width="9.1796875" style="1"/>
  </cols>
  <sheetData>
    <row r="1" spans="1:15" ht="20.149999999999999" customHeight="1" x14ac:dyDescent="0.25">
      <c r="B1" s="240" t="s">
        <v>6</v>
      </c>
      <c r="C1" s="240"/>
      <c r="D1" s="240"/>
    </row>
    <row r="2" spans="1:15" ht="20.149999999999999" customHeight="1" x14ac:dyDescent="0.25">
      <c r="B2" s="240"/>
      <c r="C2" s="240"/>
      <c r="D2" s="240"/>
    </row>
    <row r="3" spans="1:15" ht="20.149999999999999" customHeight="1" x14ac:dyDescent="0.25">
      <c r="B3" s="240"/>
      <c r="C3" s="240"/>
      <c r="D3" s="240"/>
    </row>
    <row r="4" spans="1:15" ht="24" customHeight="1" x14ac:dyDescent="0.25"/>
    <row r="5" spans="1:15" ht="24" customHeight="1" thickBot="1" x14ac:dyDescent="0.3">
      <c r="B5" s="255" t="s">
        <v>7</v>
      </c>
      <c r="C5" s="255"/>
      <c r="D5" s="255"/>
      <c r="G5"/>
      <c r="H5"/>
      <c r="I5"/>
      <c r="J5"/>
      <c r="K5"/>
      <c r="L5"/>
      <c r="M5"/>
      <c r="N5"/>
    </row>
    <row r="6" spans="1:15" ht="24" customHeight="1" x14ac:dyDescent="0.25">
      <c r="B6" s="181" t="s">
        <v>8</v>
      </c>
      <c r="C6" s="249"/>
      <c r="D6" s="250"/>
      <c r="G6"/>
      <c r="H6"/>
      <c r="I6"/>
      <c r="J6"/>
      <c r="K6"/>
      <c r="L6"/>
      <c r="M6"/>
      <c r="N6"/>
      <c r="O6"/>
    </row>
    <row r="7" spans="1:15" s="5" customFormat="1" ht="24" customHeight="1" x14ac:dyDescent="0.25">
      <c r="A7" s="93"/>
      <c r="B7" s="182" t="s">
        <v>9</v>
      </c>
      <c r="C7" s="251"/>
      <c r="D7" s="252"/>
      <c r="G7"/>
      <c r="H7"/>
      <c r="I7"/>
      <c r="J7"/>
      <c r="K7"/>
      <c r="L7"/>
      <c r="M7"/>
      <c r="N7"/>
      <c r="O7"/>
    </row>
    <row r="8" spans="1:15" ht="24" customHeight="1" thickBot="1" x14ac:dyDescent="0.3">
      <c r="B8" s="183" t="s">
        <v>10</v>
      </c>
      <c r="C8" s="253"/>
      <c r="D8" s="254"/>
      <c r="G8"/>
      <c r="H8"/>
      <c r="I8"/>
      <c r="J8"/>
      <c r="K8"/>
      <c r="L8"/>
      <c r="M8"/>
      <c r="N8"/>
      <c r="O8"/>
    </row>
    <row r="9" spans="1:15" ht="24" customHeight="1" thickBot="1" x14ac:dyDescent="0.3">
      <c r="G9"/>
      <c r="H9"/>
      <c r="I9"/>
      <c r="J9"/>
      <c r="K9"/>
      <c r="L9"/>
      <c r="M9"/>
      <c r="N9"/>
    </row>
    <row r="10" spans="1:15" ht="24" customHeight="1" x14ac:dyDescent="0.3">
      <c r="G10" s="143" t="s">
        <v>11</v>
      </c>
      <c r="H10" s="144" t="s">
        <v>12</v>
      </c>
      <c r="I10" s="144" t="s">
        <v>13</v>
      </c>
      <c r="J10" s="144" t="s">
        <v>14</v>
      </c>
      <c r="K10"/>
      <c r="L10"/>
      <c r="M10"/>
      <c r="N10"/>
    </row>
    <row r="11" spans="1:15" ht="24" customHeight="1" x14ac:dyDescent="0.25">
      <c r="G11" s="145" t="s">
        <v>15</v>
      </c>
      <c r="H11" s="6">
        <f>SUM($E$25:$E$44)</f>
        <v>0</v>
      </c>
      <c r="I11" s="6">
        <v>22</v>
      </c>
      <c r="J11" s="146">
        <f t="shared" ref="J11:J17" si="0">H11/I11</f>
        <v>0</v>
      </c>
      <c r="K11"/>
      <c r="L11"/>
      <c r="M11"/>
      <c r="N11"/>
    </row>
    <row r="12" spans="1:15" ht="24" customHeight="1" x14ac:dyDescent="0.25">
      <c r="G12" s="145" t="s">
        <v>16</v>
      </c>
      <c r="H12" s="6">
        <f>SUM($E$49:$E$50)</f>
        <v>0</v>
      </c>
      <c r="I12" s="6">
        <v>1</v>
      </c>
      <c r="J12" s="146">
        <f t="shared" si="0"/>
        <v>0</v>
      </c>
      <c r="K12"/>
      <c r="L12"/>
      <c r="M12"/>
      <c r="N12"/>
    </row>
    <row r="13" spans="1:15" ht="24" customHeight="1" x14ac:dyDescent="0.25">
      <c r="G13" s="145" t="s">
        <v>17</v>
      </c>
      <c r="H13" s="6">
        <f>SUM($E$55:$E$56)</f>
        <v>0</v>
      </c>
      <c r="I13" s="6">
        <v>2</v>
      </c>
      <c r="J13" s="146">
        <f t="shared" si="0"/>
        <v>0</v>
      </c>
      <c r="K13"/>
      <c r="L13"/>
      <c r="M13"/>
      <c r="N13"/>
    </row>
    <row r="14" spans="1:15" ht="24" customHeight="1" x14ac:dyDescent="0.25">
      <c r="G14" s="145" t="s">
        <v>18</v>
      </c>
      <c r="H14" s="6">
        <f>SUM($E$63:$E$66)</f>
        <v>0</v>
      </c>
      <c r="I14" s="6">
        <v>5</v>
      </c>
      <c r="J14" s="146">
        <f t="shared" si="0"/>
        <v>0</v>
      </c>
    </row>
    <row r="15" spans="1:15" ht="24" customHeight="1" x14ac:dyDescent="0.25">
      <c r="G15" s="145" t="s">
        <v>19</v>
      </c>
      <c r="H15" s="6">
        <f>SUM($E$72)</f>
        <v>0</v>
      </c>
      <c r="I15" s="6">
        <v>1</v>
      </c>
      <c r="J15" s="146">
        <f t="shared" si="0"/>
        <v>0</v>
      </c>
    </row>
    <row r="16" spans="1:15" ht="24" customHeight="1" thickBot="1" x14ac:dyDescent="0.3">
      <c r="G16" s="147" t="s">
        <v>20</v>
      </c>
      <c r="H16" s="92">
        <f>SUM($E$77)</f>
        <v>0</v>
      </c>
      <c r="I16" s="92">
        <v>2</v>
      </c>
      <c r="J16" s="148">
        <f t="shared" si="0"/>
        <v>0</v>
      </c>
    </row>
    <row r="17" spans="1:10" ht="24" customHeight="1" thickBot="1" x14ac:dyDescent="0.3">
      <c r="E17" s="140"/>
      <c r="F17"/>
      <c r="G17" s="149" t="s">
        <v>21</v>
      </c>
      <c r="H17" s="141">
        <f>SUM(H11:H16)</f>
        <v>0</v>
      </c>
      <c r="I17" s="141">
        <f>SUM(I11:I16)</f>
        <v>33</v>
      </c>
      <c r="J17" s="142">
        <f t="shared" si="0"/>
        <v>0</v>
      </c>
    </row>
    <row r="18" spans="1:10" ht="24" customHeight="1" x14ac:dyDescent="0.25">
      <c r="E18"/>
      <c r="F18"/>
    </row>
    <row r="19" spans="1:10" ht="24" customHeight="1" x14ac:dyDescent="0.25">
      <c r="E19"/>
      <c r="F19"/>
    </row>
    <row r="20" spans="1:10" ht="24" customHeight="1" x14ac:dyDescent="0.25">
      <c r="E20"/>
      <c r="F20"/>
    </row>
    <row r="21" spans="1:10" ht="19.5" x14ac:dyDescent="0.35">
      <c r="A21" s="74"/>
      <c r="B21" s="8"/>
      <c r="C21" s="8"/>
    </row>
    <row r="22" spans="1:10" ht="19.5" x14ac:dyDescent="0.35">
      <c r="A22" s="74">
        <v>1</v>
      </c>
      <c r="B22" s="8" t="s">
        <v>22</v>
      </c>
      <c r="C22" s="9"/>
    </row>
    <row r="23" spans="1:10" ht="14" thickBot="1" x14ac:dyDescent="0.3"/>
    <row r="24" spans="1:10" ht="30.75" customHeight="1" x14ac:dyDescent="0.25">
      <c r="B24" s="88" t="s">
        <v>249</v>
      </c>
      <c r="C24" s="89" t="s">
        <v>23</v>
      </c>
      <c r="D24" s="10"/>
    </row>
    <row r="25" spans="1:10" ht="41" thickBot="1" x14ac:dyDescent="0.3">
      <c r="B25" s="200" t="s">
        <v>250</v>
      </c>
      <c r="C25" s="11" t="s">
        <v>24</v>
      </c>
      <c r="D25" s="78"/>
      <c r="E25" s="1" t="str">
        <f>_xlfn.XLOOKUP(D25,LUOKAT!$B$6:$B$7,LUOKAT!$C$6:$C$7,"",0)</f>
        <v/>
      </c>
    </row>
    <row r="26" spans="1:10" ht="15.75" customHeight="1" x14ac:dyDescent="0.3">
      <c r="B26" s="107" t="s">
        <v>251</v>
      </c>
      <c r="C26" s="13" t="s">
        <v>25</v>
      </c>
      <c r="D26" s="14"/>
    </row>
    <row r="27" spans="1:10" x14ac:dyDescent="0.25">
      <c r="B27" s="201" t="s">
        <v>252</v>
      </c>
      <c r="C27" s="16" t="s">
        <v>26</v>
      </c>
      <c r="D27" s="80"/>
      <c r="E27" s="1" t="str">
        <f>_xlfn.XLOOKUP(D27,LUOKAT!$B$6:$B$7,LUOKAT!$C$6:$C$7,"",0)</f>
        <v/>
      </c>
    </row>
    <row r="28" spans="1:10" ht="14" x14ac:dyDescent="0.3">
      <c r="B28" s="187"/>
      <c r="C28" s="241" t="s">
        <v>27</v>
      </c>
      <c r="D28" s="242"/>
      <c r="E28" s="1" t="str">
        <f>_xlfn.XLOOKUP(D28,LUOKAT!$B$6:$B$7,LUOKAT!$C$6:$C$7,"",0)</f>
        <v/>
      </c>
    </row>
    <row r="29" spans="1:10" x14ac:dyDescent="0.25">
      <c r="B29" s="187"/>
      <c r="C29" s="99" t="s">
        <v>28</v>
      </c>
      <c r="D29" s="80"/>
      <c r="E29" s="1" t="str">
        <f>_xlfn.XLOOKUP(D29,LUOKAT!$B$6:$B$7,LUOKAT!$C$6:$C$7,"",0)</f>
        <v/>
      </c>
    </row>
    <row r="30" spans="1:10" x14ac:dyDescent="0.25">
      <c r="B30" s="187"/>
      <c r="C30" s="99" t="s">
        <v>29</v>
      </c>
      <c r="D30" s="80"/>
      <c r="E30" s="1" t="str">
        <f>_xlfn.XLOOKUP(D30,LUOKAT!$B$6:$B$7,LUOKAT!$C$6:$C$7,"",0)</f>
        <v/>
      </c>
    </row>
    <row r="31" spans="1:10" x14ac:dyDescent="0.25">
      <c r="B31" s="187"/>
      <c r="C31" s="99" t="s">
        <v>30</v>
      </c>
      <c r="D31" s="80"/>
      <c r="E31" s="1" t="str">
        <f>_xlfn.XLOOKUP(D31,LUOKAT!$B$6:$B$7,LUOKAT!$C$6:$C$7,"",0)</f>
        <v/>
      </c>
    </row>
    <row r="32" spans="1:10" ht="25" x14ac:dyDescent="0.25">
      <c r="B32" s="187"/>
      <c r="C32" s="175" t="s">
        <v>31</v>
      </c>
      <c r="D32" s="80"/>
      <c r="E32" s="1" t="str">
        <f>_xlfn.XLOOKUP(D32,LUOKAT!$B$6:$B$7,LUOKAT!$C$6:$C$7,"",0)</f>
        <v/>
      </c>
    </row>
    <row r="33" spans="1:5" x14ac:dyDescent="0.25">
      <c r="B33" s="187"/>
      <c r="C33" s="99" t="s">
        <v>32</v>
      </c>
      <c r="D33" s="80"/>
      <c r="E33" s="1" t="str">
        <f>_xlfn.XLOOKUP(D33,LUOKAT!$B$6:$B$7,LUOKAT!$C$6:$C$7,"",0)</f>
        <v/>
      </c>
    </row>
    <row r="34" spans="1:5" x14ac:dyDescent="0.25">
      <c r="B34" s="187"/>
      <c r="C34" s="99" t="s">
        <v>33</v>
      </c>
      <c r="D34" s="80"/>
      <c r="E34" s="1" t="str">
        <f>_xlfn.XLOOKUP(D34,LUOKAT!$B$6:$B$7,LUOKAT!$C$6:$C$7,"",0)</f>
        <v/>
      </c>
    </row>
    <row r="35" spans="1:5" x14ac:dyDescent="0.25">
      <c r="B35" s="187"/>
      <c r="C35" s="99" t="s">
        <v>34</v>
      </c>
      <c r="D35" s="80"/>
      <c r="E35" s="1" t="str">
        <f>_xlfn.XLOOKUP(D35,LUOKAT!$B$6:$B$7,LUOKAT!$C$6:$C$7,"",0)</f>
        <v/>
      </c>
    </row>
    <row r="36" spans="1:5" ht="14" thickBot="1" x14ac:dyDescent="0.3">
      <c r="B36" s="187"/>
      <c r="C36" s="100" t="s">
        <v>35</v>
      </c>
      <c r="D36" s="84"/>
      <c r="E36" s="1" t="str">
        <f>_xlfn.XLOOKUP(D36,LUOKAT!$B$6:$B$7,LUOKAT!$C$6:$C$7,"",0)</f>
        <v/>
      </c>
    </row>
    <row r="37" spans="1:5" ht="15" customHeight="1" x14ac:dyDescent="0.25">
      <c r="B37" s="188"/>
      <c r="C37" s="96"/>
      <c r="D37" s="97"/>
    </row>
    <row r="38" spans="1:5" x14ac:dyDescent="0.25">
      <c r="B38" s="201" t="s">
        <v>253</v>
      </c>
      <c r="C38" s="6" t="s">
        <v>36</v>
      </c>
      <c r="D38" s="77"/>
      <c r="E38" s="1" t="str">
        <f>_xlfn.XLOOKUP(D38,LUOKAT!$B$9:$B$11,LUOKAT!$C$9:$C$11,"",0)</f>
        <v/>
      </c>
    </row>
    <row r="39" spans="1:5" x14ac:dyDescent="0.25">
      <c r="B39" s="201" t="s">
        <v>254</v>
      </c>
      <c r="C39" s="6" t="s">
        <v>37</v>
      </c>
      <c r="D39" s="80"/>
      <c r="E39" s="1" t="str">
        <f>_xlfn.XLOOKUP(D39,LUOKAT!$B$9:$B$11,LUOKAT!$C$9:$C$11,"",0)</f>
        <v/>
      </c>
    </row>
    <row r="40" spans="1:5" x14ac:dyDescent="0.25">
      <c r="B40" s="201" t="s">
        <v>255</v>
      </c>
      <c r="C40" s="6" t="s">
        <v>38</v>
      </c>
      <c r="D40" s="77"/>
      <c r="E40" s="1" t="str">
        <f>_xlfn.XLOOKUP(D40,LUOKAT!$B$9:$B$11,LUOKAT!$C$9:$C$11,"",0)</f>
        <v/>
      </c>
    </row>
    <row r="41" spans="1:5" ht="14" thickBot="1" x14ac:dyDescent="0.3">
      <c r="B41" s="201" t="s">
        <v>256</v>
      </c>
      <c r="C41" s="92" t="s">
        <v>39</v>
      </c>
      <c r="D41" s="82"/>
      <c r="E41" s="1" t="str">
        <f>_xlfn.XLOOKUP(D41,LUOKAT!$B$9:$B$11,LUOKAT!$C$9:$C$11,"",0)</f>
        <v/>
      </c>
    </row>
    <row r="42" spans="1:5" ht="15.5" thickBot="1" x14ac:dyDescent="0.35">
      <c r="B42" s="189" t="s">
        <v>257</v>
      </c>
      <c r="C42" s="90" t="s">
        <v>40</v>
      </c>
      <c r="D42" s="91"/>
      <c r="E42" s="1" t="str">
        <f>_xlfn.XLOOKUP(D42,LUOKAT!$B$9:$B$11,LUOKAT!$C$9:$C$11,"",0)</f>
        <v/>
      </c>
    </row>
    <row r="43" spans="1:5" ht="27" x14ac:dyDescent="0.25">
      <c r="B43" s="201" t="s">
        <v>258</v>
      </c>
      <c r="C43" s="17" t="s">
        <v>41</v>
      </c>
      <c r="D43" s="98"/>
      <c r="E43" s="1" t="str">
        <f>_xlfn.XLOOKUP(D43,LUOKAT!$B$9:$B$11,LUOKAT!$C$9:$C$11,"",0)</f>
        <v/>
      </c>
    </row>
    <row r="44" spans="1:5" ht="27.5" thickBot="1" x14ac:dyDescent="0.3">
      <c r="B44" s="202" t="s">
        <v>259</v>
      </c>
      <c r="C44" s="47" t="s">
        <v>42</v>
      </c>
      <c r="D44" s="82"/>
      <c r="E44" s="1" t="str">
        <f>_xlfn.XLOOKUP(D44,LUOKAT!$B$9:$B$11,LUOKAT!$C$9:$C$11,"",0)</f>
        <v/>
      </c>
    </row>
    <row r="45" spans="1:5" ht="46.5" customHeight="1" thickBot="1" x14ac:dyDescent="0.3">
      <c r="B45" s="26"/>
      <c r="C45" s="27" t="s">
        <v>21</v>
      </c>
      <c r="D45" s="28" t="str">
        <f>SUM(E25:$E$44)&amp;"/"&amp;22&amp;" "&amp;"p."</f>
        <v>0/22 p.</v>
      </c>
    </row>
    <row r="46" spans="1:5" ht="19.5" x14ac:dyDescent="0.35">
      <c r="A46" s="74"/>
      <c r="C46" s="9"/>
    </row>
    <row r="47" spans="1:5" ht="19.5" x14ac:dyDescent="0.35">
      <c r="A47" s="74" t="s">
        <v>43</v>
      </c>
      <c r="B47" s="8" t="s">
        <v>44</v>
      </c>
      <c r="C47" s="9"/>
    </row>
    <row r="48" spans="1:5" ht="14" thickBot="1" x14ac:dyDescent="0.3"/>
    <row r="49" spans="1:5" ht="15" x14ac:dyDescent="0.25">
      <c r="B49" s="88" t="s">
        <v>260</v>
      </c>
      <c r="C49" s="89" t="s">
        <v>45</v>
      </c>
      <c r="D49" s="14"/>
    </row>
    <row r="50" spans="1:5" ht="14" thickBot="1" x14ac:dyDescent="0.3">
      <c r="B50" s="200" t="s">
        <v>261</v>
      </c>
      <c r="C50" s="22" t="s">
        <v>46</v>
      </c>
      <c r="D50" s="78"/>
      <c r="E50" s="1" t="str">
        <f>_xlfn.XLOOKUP(D50,LUOKAT!$B$6:$B$7,LUOKAT!$C$6:$C$7,"",0)</f>
        <v/>
      </c>
    </row>
    <row r="52" spans="1:5" ht="19.5" x14ac:dyDescent="0.35">
      <c r="A52" s="74" t="s">
        <v>47</v>
      </c>
      <c r="B52" s="8" t="s">
        <v>48</v>
      </c>
    </row>
    <row r="53" spans="1:5" ht="14" thickBot="1" x14ac:dyDescent="0.3"/>
    <row r="54" spans="1:5" ht="15" x14ac:dyDescent="0.3">
      <c r="B54" s="23" t="s">
        <v>262</v>
      </c>
      <c r="C54" s="13" t="s">
        <v>49</v>
      </c>
      <c r="D54" s="14"/>
    </row>
    <row r="55" spans="1:5" ht="40.5" x14ac:dyDescent="0.25">
      <c r="B55" s="203" t="s">
        <v>263</v>
      </c>
      <c r="C55" s="102" t="s">
        <v>50</v>
      </c>
      <c r="D55" s="80"/>
      <c r="E55" s="1" t="str">
        <f>_xlfn.XLOOKUP(D55,LUOKAT!$B$6:$B$7,LUOKAT!$C$6:$C$7,"",0)</f>
        <v/>
      </c>
    </row>
    <row r="56" spans="1:5" ht="27.5" thickBot="1" x14ac:dyDescent="0.3">
      <c r="B56" s="202" t="s">
        <v>264</v>
      </c>
      <c r="C56" s="185" t="s">
        <v>51</v>
      </c>
      <c r="D56" s="78"/>
      <c r="E56" s="1" t="str">
        <f>_xlfn.XLOOKUP(D56,LUOKAT!$B$6:$B$7,LUOKAT!$C$6:$C$7,"",0)</f>
        <v/>
      </c>
    </row>
    <row r="57" spans="1:5" ht="18" thickBot="1" x14ac:dyDescent="0.3">
      <c r="B57" s="26"/>
      <c r="C57" s="27" t="s">
        <v>21</v>
      </c>
      <c r="D57" s="28" t="str">
        <f>SUM(E55:$E$56)&amp;"/"&amp;2&amp;" "&amp;"p."</f>
        <v>0/2 p.</v>
      </c>
    </row>
    <row r="59" spans="1:5" ht="19.5" x14ac:dyDescent="0.35">
      <c r="A59" s="74" t="s">
        <v>52</v>
      </c>
      <c r="B59" s="8" t="s">
        <v>53</v>
      </c>
    </row>
    <row r="60" spans="1:5" ht="14" thickBot="1" x14ac:dyDescent="0.3"/>
    <row r="61" spans="1:5" ht="15" x14ac:dyDescent="0.3">
      <c r="B61" s="12" t="s">
        <v>265</v>
      </c>
      <c r="C61" s="29" t="s">
        <v>54</v>
      </c>
      <c r="D61" s="30"/>
    </row>
    <row r="62" spans="1:5" ht="54.75" customHeight="1" x14ac:dyDescent="0.25">
      <c r="B62" s="243" t="s">
        <v>266</v>
      </c>
      <c r="C62" s="245" t="s">
        <v>55</v>
      </c>
      <c r="D62" s="246"/>
    </row>
    <row r="63" spans="1:5" x14ac:dyDescent="0.25">
      <c r="B63" s="244"/>
      <c r="C63" s="6" t="s">
        <v>56</v>
      </c>
      <c r="D63" s="80"/>
      <c r="E63" s="1" t="str">
        <f>_xlfn.XLOOKUP(D63,LUOKAT!$B$6:$B$7,LUOKAT!$C$6:$C$7,"",0)</f>
        <v/>
      </c>
    </row>
    <row r="64" spans="1:5" x14ac:dyDescent="0.25">
      <c r="B64" s="244"/>
      <c r="C64" s="6" t="s">
        <v>57</v>
      </c>
      <c r="D64" s="80"/>
      <c r="E64" s="1" t="str">
        <f>_xlfn.XLOOKUP(D64,LUOKAT!$B$6:$B$7,LUOKAT!$C$6:$C$7,"",0)</f>
        <v/>
      </c>
    </row>
    <row r="65" spans="1:5" x14ac:dyDescent="0.25">
      <c r="B65" s="244"/>
      <c r="C65" s="6" t="s">
        <v>58</v>
      </c>
      <c r="D65" s="80"/>
      <c r="E65" s="1" t="str">
        <f>_xlfn.XLOOKUP(D65,LUOKAT!$B$6:$B$7,LUOKAT!$C$6:$C$7,"",0)</f>
        <v/>
      </c>
    </row>
    <row r="66" spans="1:5" ht="27" x14ac:dyDescent="0.25">
      <c r="B66" s="203" t="s">
        <v>267</v>
      </c>
      <c r="C66" s="16" t="s">
        <v>59</v>
      </c>
      <c r="D66" s="85"/>
      <c r="E66" s="1" t="str">
        <f>_xlfn.XLOOKUP(D66,LUOKAT!$B$13:$B$15,LUOKAT!$C$13:$C$15,"",0)</f>
        <v/>
      </c>
    </row>
    <row r="67" spans="1:5" ht="18" thickBot="1" x14ac:dyDescent="0.3">
      <c r="B67" s="18"/>
      <c r="C67" s="20" t="s">
        <v>21</v>
      </c>
      <c r="D67" s="21" t="str">
        <f>SUM(E62:$E$66)&amp;"/"&amp;5&amp;" "&amp;"p."</f>
        <v>0/5 p.</v>
      </c>
    </row>
    <row r="68" spans="1:5" ht="19.5" x14ac:dyDescent="0.35">
      <c r="A68" s="74"/>
      <c r="C68" s="9"/>
    </row>
    <row r="69" spans="1:5" ht="19.5" x14ac:dyDescent="0.35">
      <c r="A69" s="74" t="s">
        <v>60</v>
      </c>
      <c r="B69" s="8" t="s">
        <v>61</v>
      </c>
      <c r="C69" s="9"/>
    </row>
    <row r="70" spans="1:5" ht="14" thickBot="1" x14ac:dyDescent="0.3"/>
    <row r="71" spans="1:5" ht="15" x14ac:dyDescent="0.25">
      <c r="B71" s="31" t="s">
        <v>268</v>
      </c>
      <c r="C71" s="32" t="s">
        <v>62</v>
      </c>
      <c r="D71" s="14"/>
    </row>
    <row r="72" spans="1:5" ht="42" customHeight="1" thickBot="1" x14ac:dyDescent="0.3">
      <c r="B72" s="204" t="s">
        <v>269</v>
      </c>
      <c r="C72" s="176" t="s">
        <v>63</v>
      </c>
      <c r="D72" s="78"/>
      <c r="E72" s="1" t="str">
        <f>_xlfn.XLOOKUP(D72,LUOKAT!$B$6:$B$7,LUOKAT!$C$6:$C$7,"",0)</f>
        <v/>
      </c>
    </row>
    <row r="74" spans="1:5" ht="19.5" x14ac:dyDescent="0.35">
      <c r="A74" s="74" t="s">
        <v>64</v>
      </c>
      <c r="B74" s="8" t="s">
        <v>65</v>
      </c>
    </row>
    <row r="75" spans="1:5" ht="14" thickBot="1" x14ac:dyDescent="0.3"/>
    <row r="76" spans="1:5" ht="15.5" thickBot="1" x14ac:dyDescent="0.35">
      <c r="B76" s="12" t="s">
        <v>270</v>
      </c>
      <c r="C76" s="29" t="s">
        <v>66</v>
      </c>
      <c r="D76" s="30"/>
    </row>
    <row r="77" spans="1:5" ht="41" thickBot="1" x14ac:dyDescent="0.3">
      <c r="B77" s="205" t="s">
        <v>271</v>
      </c>
      <c r="C77" s="186" t="s">
        <v>67</v>
      </c>
      <c r="D77" s="84"/>
      <c r="E77" s="1" t="str">
        <f>_xlfn.XLOOKUP(D77,LUOKAT!$B$13:$B$15,LUOKAT!$C$13:$C$15,"",0)</f>
        <v/>
      </c>
    </row>
    <row r="78" spans="1:5" ht="18" thickBot="1" x14ac:dyDescent="0.3">
      <c r="B78" s="26"/>
      <c r="C78" s="27" t="s">
        <v>21</v>
      </c>
      <c r="D78" s="28" t="str">
        <f>SUM(E$77:$E77)&amp;"/"&amp;2&amp;" "&amp;"p."</f>
        <v>0/2 p.</v>
      </c>
    </row>
    <row r="80" spans="1:5" ht="19.5" x14ac:dyDescent="0.35">
      <c r="A80" s="74" t="s">
        <v>68</v>
      </c>
      <c r="B80" s="8" t="s">
        <v>69</v>
      </c>
    </row>
    <row r="81" spans="2:4" ht="14" thickBot="1" x14ac:dyDescent="0.3"/>
    <row r="82" spans="2:4" ht="15.5" thickBot="1" x14ac:dyDescent="0.35">
      <c r="B82" s="12" t="s">
        <v>272</v>
      </c>
      <c r="C82" s="29" t="s">
        <v>70</v>
      </c>
      <c r="D82" s="30"/>
    </row>
    <row r="83" spans="2:4" ht="15" x14ac:dyDescent="0.3">
      <c r="B83" s="206" t="s">
        <v>273</v>
      </c>
      <c r="C83" s="247" t="s">
        <v>71</v>
      </c>
      <c r="D83" s="248"/>
    </row>
    <row r="84" spans="2:4" ht="27" x14ac:dyDescent="0.25">
      <c r="B84" s="86"/>
      <c r="C84" s="16" t="s">
        <v>72</v>
      </c>
      <c r="D84" s="87" t="s">
        <v>72</v>
      </c>
    </row>
    <row r="85" spans="2:4" x14ac:dyDescent="0.25">
      <c r="B85" s="86"/>
      <c r="C85" s="79"/>
      <c r="D85" s="77"/>
    </row>
    <row r="86" spans="2:4" x14ac:dyDescent="0.25">
      <c r="B86" s="86"/>
      <c r="C86" s="174"/>
      <c r="D86" s="194"/>
    </row>
    <row r="87" spans="2:4" ht="14" thickBot="1" x14ac:dyDescent="0.3">
      <c r="B87" s="25"/>
      <c r="C87" s="172"/>
      <c r="D87" s="173"/>
    </row>
    <row r="88" spans="2:4" ht="15" x14ac:dyDescent="0.3">
      <c r="B88" s="207" t="s">
        <v>274</v>
      </c>
      <c r="C88" s="247" t="s">
        <v>73</v>
      </c>
      <c r="D88" s="248"/>
    </row>
    <row r="89" spans="2:4" x14ac:dyDescent="0.25">
      <c r="B89" s="86"/>
      <c r="C89" s="79"/>
      <c r="D89" s="77"/>
    </row>
    <row r="90" spans="2:4" x14ac:dyDescent="0.25">
      <c r="B90" s="86"/>
      <c r="C90" s="177"/>
      <c r="D90" s="77"/>
    </row>
    <row r="91" spans="2:4" x14ac:dyDescent="0.25">
      <c r="B91" s="86"/>
      <c r="C91" s="76"/>
      <c r="D91" s="77"/>
    </row>
    <row r="92" spans="2:4" ht="14" thickBot="1" x14ac:dyDescent="0.3">
      <c r="B92" s="25"/>
      <c r="C92" s="83"/>
      <c r="D92" s="81"/>
    </row>
    <row r="93" spans="2:4" ht="15" x14ac:dyDescent="0.3">
      <c r="B93" s="206" t="s">
        <v>275</v>
      </c>
      <c r="C93" s="238" t="s">
        <v>74</v>
      </c>
      <c r="D93" s="239"/>
    </row>
    <row r="94" spans="2:4" x14ac:dyDescent="0.25">
      <c r="B94" s="24"/>
      <c r="C94" s="76"/>
      <c r="D94" s="77"/>
    </row>
    <row r="95" spans="2:4" x14ac:dyDescent="0.25">
      <c r="B95" s="24"/>
      <c r="C95" s="76"/>
      <c r="D95" s="77"/>
    </row>
    <row r="96" spans="2:4" x14ac:dyDescent="0.25">
      <c r="B96" s="24"/>
      <c r="C96" s="76"/>
      <c r="D96" s="77"/>
    </row>
    <row r="97" spans="2:4" ht="14" thickBot="1" x14ac:dyDescent="0.3">
      <c r="B97" s="25"/>
      <c r="C97" s="83"/>
      <c r="D97" s="81"/>
    </row>
    <row r="98" spans="2:4" ht="15" x14ac:dyDescent="0.3">
      <c r="B98" s="206" t="s">
        <v>276</v>
      </c>
      <c r="C98" s="238" t="s">
        <v>75</v>
      </c>
      <c r="D98" s="239"/>
    </row>
    <row r="99" spans="2:4" x14ac:dyDescent="0.25">
      <c r="B99" s="24"/>
      <c r="C99" s="76"/>
      <c r="D99" s="77"/>
    </row>
    <row r="100" spans="2:4" x14ac:dyDescent="0.25">
      <c r="B100" s="24"/>
      <c r="C100" s="76"/>
      <c r="D100" s="77"/>
    </row>
    <row r="101" spans="2:4" x14ac:dyDescent="0.25">
      <c r="B101" s="24"/>
      <c r="C101" s="76"/>
      <c r="D101" s="77"/>
    </row>
    <row r="102" spans="2:4" ht="14" thickBot="1" x14ac:dyDescent="0.3">
      <c r="B102" s="25"/>
      <c r="C102" s="83"/>
      <c r="D102" s="81"/>
    </row>
  </sheetData>
  <sheetProtection algorithmName="SHA-512" hashValue="LP97m1DjSWo9SfKV7AjAAgyqG+XjzpOzKrOW0lCM2tINHPh8Y25FLLpAoREjVPyeoq2IebVDOAshkXlrwFWDAA==" saltValue="gadSOL13J2vDAPv80m1fGA==" spinCount="100000" sheet="1" objects="1" scenarios="1"/>
  <mergeCells count="12">
    <mergeCell ref="C93:D93"/>
    <mergeCell ref="C98:D98"/>
    <mergeCell ref="B1:D3"/>
    <mergeCell ref="C28:D28"/>
    <mergeCell ref="B62:B65"/>
    <mergeCell ref="C62:D62"/>
    <mergeCell ref="C83:D83"/>
    <mergeCell ref="C6:D6"/>
    <mergeCell ref="C7:D7"/>
    <mergeCell ref="C8:D8"/>
    <mergeCell ref="B5:D5"/>
    <mergeCell ref="C88:D8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4BCE7A-4D16-451D-891A-D73F72278FE3}">
          <x14:formula1>
            <xm:f>LUOKAT!$B$9:$B$11</xm:f>
          </x14:formula1>
          <xm:sqref>D38:D41 D43:D44</xm:sqref>
        </x14:dataValidation>
        <x14:dataValidation type="list" allowBlank="1" showInputMessage="1" showErrorMessage="1" xr:uid="{FB60B5E3-BEAB-4E55-A538-A12DF0114B0D}">
          <x14:formula1>
            <xm:f>LUOKAT!$B$6:$B$7</xm:f>
          </x14:formula1>
          <xm:sqref>D25 D55:D56 D63:D65 D72 D50 D29:D36 D27</xm:sqref>
        </x14:dataValidation>
        <x14:dataValidation type="list" allowBlank="1" showInputMessage="1" showErrorMessage="1" xr:uid="{5AA4DD82-71B8-465E-A8F5-107A12D14DF4}">
          <x14:formula1>
            <xm:f>LUOKAT!$B$13:$B$15</xm:f>
          </x14:formula1>
          <xm:sqref>D66 D77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8666-D972-4AAA-85D5-12AE44320A04}">
  <sheetPr>
    <tabColor theme="5" tint="0.79998168889431442"/>
  </sheetPr>
  <dimension ref="A1:S179"/>
  <sheetViews>
    <sheetView showGridLines="0" topLeftCell="A93" zoomScale="115" zoomScaleNormal="115" workbookViewId="0">
      <selection activeCell="C117" sqref="C117:D117"/>
    </sheetView>
  </sheetViews>
  <sheetFormatPr defaultColWidth="9.1796875" defaultRowHeight="13.5" x14ac:dyDescent="0.25"/>
  <cols>
    <col min="1" max="1" width="9.1796875" style="73"/>
    <col min="2" max="2" width="22.26953125" style="4" customWidth="1"/>
    <col min="3" max="3" width="75.7265625" style="1" customWidth="1"/>
    <col min="4" max="4" width="15.7265625" style="71" customWidth="1"/>
    <col min="5" max="5" width="9.453125" style="1" hidden="1" customWidth="1"/>
    <col min="6" max="6" width="15.7265625" style="1" customWidth="1"/>
    <col min="7" max="7" width="30.81640625" style="1" customWidth="1"/>
    <col min="8" max="10" width="14.7265625" style="1" customWidth="1"/>
    <col min="11" max="11" width="12.54296875" style="1" customWidth="1"/>
    <col min="12" max="12" width="10.81640625" style="1" customWidth="1"/>
    <col min="13" max="13" width="12" style="1" customWidth="1"/>
    <col min="14" max="14" width="11.1796875" style="1" customWidth="1"/>
    <col min="15" max="15" width="11.26953125" style="1" customWidth="1"/>
    <col min="16" max="16" width="12.453125" style="1" customWidth="1"/>
    <col min="17" max="17" width="15.81640625" style="1" customWidth="1"/>
    <col min="18" max="18" width="12.453125" style="1" customWidth="1"/>
    <col min="19" max="16384" width="9.1796875" style="1"/>
  </cols>
  <sheetData>
    <row r="1" spans="1:19" ht="20.149999999999999" customHeight="1" x14ac:dyDescent="0.25">
      <c r="B1" s="262" t="s">
        <v>76</v>
      </c>
      <c r="C1" s="262"/>
      <c r="D1" s="262"/>
      <c r="E1" s="138"/>
      <c r="F1" s="139"/>
      <c r="G1" s="139"/>
    </row>
    <row r="2" spans="1:19" ht="20.149999999999999" customHeight="1" x14ac:dyDescent="0.25">
      <c r="B2" s="262"/>
      <c r="C2" s="262"/>
      <c r="D2" s="262"/>
      <c r="E2" s="138"/>
      <c r="F2" s="139"/>
      <c r="G2" s="139"/>
    </row>
    <row r="3" spans="1:19" ht="20.149999999999999" customHeight="1" x14ac:dyDescent="0.25">
      <c r="B3" s="262"/>
      <c r="C3" s="262"/>
      <c r="D3" s="262"/>
      <c r="E3" s="138"/>
      <c r="F3" s="139"/>
      <c r="G3" s="139"/>
    </row>
    <row r="4" spans="1:19" ht="24" customHeight="1" x14ac:dyDescent="0.25">
      <c r="B4"/>
      <c r="C4"/>
      <c r="D4"/>
      <c r="E4" s="138"/>
      <c r="F4" s="139"/>
      <c r="G4" s="139"/>
    </row>
    <row r="5" spans="1:19" ht="24" customHeight="1" thickBot="1" x14ac:dyDescent="0.3">
      <c r="B5" s="255" t="s">
        <v>7</v>
      </c>
      <c r="C5" s="255"/>
      <c r="D5" s="255"/>
      <c r="E5" s="138"/>
      <c r="F5" s="139"/>
      <c r="G5" s="139"/>
    </row>
    <row r="6" spans="1:19" ht="24" customHeight="1" x14ac:dyDescent="0.25">
      <c r="B6" s="181" t="s">
        <v>8</v>
      </c>
      <c r="C6" s="267"/>
      <c r="D6" s="250"/>
      <c r="E6" s="138"/>
      <c r="F6" s="139"/>
      <c r="G6" s="139"/>
    </row>
    <row r="7" spans="1:19" ht="24" customHeight="1" x14ac:dyDescent="0.25">
      <c r="B7" s="182" t="s">
        <v>9</v>
      </c>
      <c r="C7" s="268"/>
      <c r="D7" s="252"/>
      <c r="E7" s="138"/>
      <c r="F7" s="139"/>
      <c r="G7" s="139"/>
    </row>
    <row r="8" spans="1:19" ht="24" customHeight="1" thickBot="1" x14ac:dyDescent="0.3">
      <c r="B8" s="183" t="s">
        <v>10</v>
      </c>
      <c r="C8" s="269"/>
      <c r="D8" s="254"/>
      <c r="E8" s="138"/>
      <c r="F8" s="139"/>
      <c r="G8" s="139"/>
    </row>
    <row r="9" spans="1:19" ht="24" customHeight="1" thickBot="1" x14ac:dyDescent="0.3"/>
    <row r="10" spans="1:19" ht="24" customHeight="1" thickBot="1" x14ac:dyDescent="0.35">
      <c r="G10" s="143" t="s">
        <v>11</v>
      </c>
      <c r="H10" s="144" t="s">
        <v>12</v>
      </c>
      <c r="I10" s="144" t="s">
        <v>13</v>
      </c>
      <c r="J10" s="144" t="s">
        <v>14</v>
      </c>
    </row>
    <row r="11" spans="1:19" ht="24" customHeight="1" x14ac:dyDescent="0.25">
      <c r="G11" s="161" t="s">
        <v>77</v>
      </c>
      <c r="H11" s="150">
        <f>SUM($E$25:$E$43)</f>
        <v>0</v>
      </c>
      <c r="I11" s="150">
        <v>16</v>
      </c>
      <c r="J11" s="151">
        <f t="shared" ref="J11:J22" si="0">H11/I11</f>
        <v>0</v>
      </c>
    </row>
    <row r="12" spans="1:19" ht="24" customHeight="1" x14ac:dyDescent="0.35">
      <c r="A12" s="74"/>
      <c r="B12" s="8"/>
      <c r="C12" s="9"/>
      <c r="G12" s="162" t="s">
        <v>23</v>
      </c>
      <c r="H12" s="6">
        <f>SUM($E$49:$E$51)</f>
        <v>0</v>
      </c>
      <c r="I12" s="6">
        <v>7</v>
      </c>
      <c r="J12" s="146">
        <f t="shared" si="0"/>
        <v>0</v>
      </c>
      <c r="K12"/>
      <c r="L12"/>
      <c r="M12"/>
      <c r="N12"/>
      <c r="O12"/>
      <c r="P12"/>
      <c r="Q12"/>
      <c r="R12"/>
      <c r="S12"/>
    </row>
    <row r="13" spans="1:19" ht="24" customHeight="1" x14ac:dyDescent="0.35">
      <c r="C13" s="9"/>
      <c r="G13" s="162" t="s">
        <v>25</v>
      </c>
      <c r="H13" s="6">
        <f>SUM($E$57:$E$61)</f>
        <v>0</v>
      </c>
      <c r="I13" s="6">
        <v>5</v>
      </c>
      <c r="J13" s="146">
        <f t="shared" si="0"/>
        <v>0</v>
      </c>
      <c r="K13"/>
      <c r="L13"/>
      <c r="M13"/>
      <c r="N13"/>
      <c r="O13"/>
      <c r="P13"/>
      <c r="Q13"/>
      <c r="R13"/>
      <c r="S13"/>
    </row>
    <row r="14" spans="1:19" ht="24" customHeight="1" x14ac:dyDescent="0.35">
      <c r="A14" s="74"/>
      <c r="B14" s="8"/>
      <c r="C14" s="9"/>
      <c r="G14" s="162" t="s">
        <v>40</v>
      </c>
      <c r="H14" s="6">
        <f>SUM($E$67:$E$69)</f>
        <v>0</v>
      </c>
      <c r="I14" s="6">
        <v>6</v>
      </c>
      <c r="J14" s="146">
        <f t="shared" si="0"/>
        <v>0</v>
      </c>
      <c r="K14"/>
      <c r="L14"/>
      <c r="M14"/>
      <c r="N14"/>
      <c r="O14"/>
      <c r="P14"/>
      <c r="Q14"/>
      <c r="R14"/>
      <c r="S14"/>
    </row>
    <row r="15" spans="1:19" ht="24" customHeight="1" x14ac:dyDescent="0.35">
      <c r="A15" s="74"/>
      <c r="B15" s="8"/>
      <c r="C15" s="9"/>
      <c r="F15" s="35"/>
      <c r="G15" s="162" t="s">
        <v>78</v>
      </c>
      <c r="H15" s="6">
        <f>SUM($E$75:$E$77)</f>
        <v>0</v>
      </c>
      <c r="I15" s="6">
        <v>6</v>
      </c>
      <c r="J15" s="146">
        <f t="shared" si="0"/>
        <v>0</v>
      </c>
      <c r="K15"/>
      <c r="L15"/>
      <c r="M15"/>
      <c r="N15"/>
      <c r="O15"/>
      <c r="P15"/>
      <c r="Q15"/>
      <c r="R15"/>
      <c r="S15"/>
    </row>
    <row r="16" spans="1:19" ht="24" customHeight="1" x14ac:dyDescent="0.35">
      <c r="A16" s="74"/>
      <c r="B16" s="8"/>
      <c r="C16" s="9"/>
      <c r="F16" s="35"/>
      <c r="G16" s="162" t="s">
        <v>17</v>
      </c>
      <c r="H16" s="6">
        <f>SUM($E$83)</f>
        <v>0</v>
      </c>
      <c r="I16" s="6">
        <v>2</v>
      </c>
      <c r="J16" s="146">
        <f t="shared" si="0"/>
        <v>0</v>
      </c>
      <c r="K16"/>
      <c r="L16"/>
      <c r="M16"/>
      <c r="N16"/>
      <c r="O16"/>
      <c r="P16"/>
      <c r="Q16"/>
      <c r="R16"/>
      <c r="S16"/>
    </row>
    <row r="17" spans="1:10" ht="24" customHeight="1" x14ac:dyDescent="0.35">
      <c r="A17" s="74"/>
      <c r="B17" s="8"/>
      <c r="C17" s="9"/>
      <c r="G17" s="162" t="s">
        <v>18</v>
      </c>
      <c r="H17" s="6">
        <f>SUM($E$89:$E$92)</f>
        <v>0</v>
      </c>
      <c r="I17" s="6">
        <v>6</v>
      </c>
      <c r="J17" s="146">
        <f t="shared" si="0"/>
        <v>0</v>
      </c>
    </row>
    <row r="18" spans="1:10" ht="24" customHeight="1" x14ac:dyDescent="0.35">
      <c r="A18" s="74"/>
      <c r="B18" s="8"/>
      <c r="C18" s="9"/>
      <c r="G18" s="162" t="s">
        <v>79</v>
      </c>
      <c r="H18" s="6">
        <f>SUM($E$99:$E$118)</f>
        <v>0</v>
      </c>
      <c r="I18" s="6">
        <v>14</v>
      </c>
      <c r="J18" s="146">
        <f t="shared" si="0"/>
        <v>0</v>
      </c>
    </row>
    <row r="19" spans="1:10" ht="24" customHeight="1" x14ac:dyDescent="0.35">
      <c r="A19" s="74"/>
      <c r="B19" s="8"/>
      <c r="C19" s="9"/>
      <c r="G19" s="162" t="s">
        <v>80</v>
      </c>
      <c r="H19" s="6">
        <f>SUM($E$124:$E$125)</f>
        <v>0</v>
      </c>
      <c r="I19" s="6">
        <v>4</v>
      </c>
      <c r="J19" s="146">
        <f t="shared" si="0"/>
        <v>0</v>
      </c>
    </row>
    <row r="20" spans="1:10" ht="24" customHeight="1" x14ac:dyDescent="0.35">
      <c r="A20" s="74"/>
      <c r="B20" s="8"/>
      <c r="C20" s="9"/>
      <c r="G20" s="162" t="s">
        <v>62</v>
      </c>
      <c r="H20" s="6">
        <f>SUM($E$131:$E$132)</f>
        <v>0</v>
      </c>
      <c r="I20" s="6">
        <v>3</v>
      </c>
      <c r="J20" s="146">
        <f t="shared" si="0"/>
        <v>0</v>
      </c>
    </row>
    <row r="21" spans="1:10" ht="20.149999999999999" customHeight="1" thickBot="1" x14ac:dyDescent="0.4">
      <c r="A21" s="74"/>
      <c r="B21" s="8"/>
      <c r="C21" s="9"/>
      <c r="G21" s="184" t="s">
        <v>244</v>
      </c>
      <c r="H21" s="22">
        <f>SUM($E$139:$E$141)</f>
        <v>0</v>
      </c>
      <c r="I21" s="22">
        <v>3</v>
      </c>
      <c r="J21" s="34">
        <f t="shared" si="0"/>
        <v>0</v>
      </c>
    </row>
    <row r="22" spans="1:10" ht="20.149999999999999" customHeight="1" thickBot="1" x14ac:dyDescent="0.4">
      <c r="A22" s="74" t="s">
        <v>82</v>
      </c>
      <c r="B22" s="8" t="s">
        <v>83</v>
      </c>
      <c r="C22" s="9"/>
      <c r="G22" s="152" t="s">
        <v>21</v>
      </c>
      <c r="H22" s="153">
        <f>SUM(H11:H21)</f>
        <v>0</v>
      </c>
      <c r="I22" s="153">
        <f>SUM(I11:I21)</f>
        <v>72</v>
      </c>
      <c r="J22" s="154">
        <f t="shared" si="0"/>
        <v>0</v>
      </c>
    </row>
    <row r="23" spans="1:10" ht="20.149999999999999" customHeight="1" thickBot="1" x14ac:dyDescent="0.3"/>
    <row r="24" spans="1:10" ht="30.75" customHeight="1" x14ac:dyDescent="0.25">
      <c r="B24" s="31" t="s">
        <v>249</v>
      </c>
      <c r="C24" s="32" t="s">
        <v>84</v>
      </c>
      <c r="D24" s="14"/>
    </row>
    <row r="25" spans="1:10" x14ac:dyDescent="0.25">
      <c r="B25" s="195" t="s">
        <v>250</v>
      </c>
      <c r="C25" s="6" t="s">
        <v>85</v>
      </c>
      <c r="D25" s="126"/>
      <c r="E25" s="1" t="str">
        <f>_xlfn.XLOOKUP(D25,LUOKAT!$B$6:$B$7,LUOKAT!$C$6:$C$7,"",0)</f>
        <v/>
      </c>
    </row>
    <row r="26" spans="1:10" ht="15.75" customHeight="1" thickBot="1" x14ac:dyDescent="0.3">
      <c r="B26" s="200" t="s">
        <v>277</v>
      </c>
      <c r="C26" s="22" t="s">
        <v>86</v>
      </c>
      <c r="D26" s="127"/>
      <c r="E26" s="1" t="str">
        <f>_xlfn.XLOOKUP(D26,LUOKAT!$B$6:$B$7,LUOKAT!$C$6:$C$7,"",0)</f>
        <v/>
      </c>
    </row>
    <row r="27" spans="1:10" ht="15" x14ac:dyDescent="0.3">
      <c r="B27" s="36" t="s">
        <v>251</v>
      </c>
      <c r="C27" s="37" t="s">
        <v>87</v>
      </c>
      <c r="D27" s="38"/>
      <c r="E27" s="1" t="str">
        <f>_xlfn.XLOOKUP(D27,LUOKAT!$B$6:$B$7,LUOKAT!$C$6:$C$7,"",0)</f>
        <v/>
      </c>
    </row>
    <row r="28" spans="1:10" ht="14" thickBot="1" x14ac:dyDescent="0.3">
      <c r="B28" s="208" t="s">
        <v>252</v>
      </c>
      <c r="C28" s="1" t="s">
        <v>88</v>
      </c>
      <c r="D28" s="128"/>
      <c r="E28" s="1" t="str">
        <f>_xlfn.XLOOKUP(D28,LUOKAT!$B$6:$B$7,LUOKAT!$C$6:$C$7,"",0)</f>
        <v/>
      </c>
    </row>
    <row r="29" spans="1:10" ht="15" x14ac:dyDescent="0.3">
      <c r="B29" s="12" t="s">
        <v>257</v>
      </c>
      <c r="C29" s="13" t="s">
        <v>89</v>
      </c>
      <c r="D29" s="14"/>
      <c r="E29" s="1" t="str">
        <f>_xlfn.XLOOKUP(D29,LUOKAT!$B$6:$B$7,LUOKAT!$C$6:$C$7,"",0)</f>
        <v/>
      </c>
    </row>
    <row r="30" spans="1:10" x14ac:dyDescent="0.25">
      <c r="B30" s="208" t="s">
        <v>258</v>
      </c>
      <c r="C30" s="178" t="s">
        <v>90</v>
      </c>
      <c r="D30" s="126"/>
      <c r="E30" s="1" t="str">
        <f>_xlfn.XLOOKUP(D30,LUOKAT!$B$6:$B$7,LUOKAT!$C$6:$C$7,"",0)</f>
        <v/>
      </c>
    </row>
    <row r="31" spans="1:10" ht="14" x14ac:dyDescent="0.3">
      <c r="B31" s="209" t="s">
        <v>259</v>
      </c>
      <c r="C31" s="263" t="s">
        <v>91</v>
      </c>
      <c r="D31" s="264"/>
      <c r="E31" s="1" t="str">
        <f>_xlfn.XLOOKUP(D31,LUOKAT!$B$6:$B$7,LUOKAT!$C$6:$C$7,"",0)</f>
        <v/>
      </c>
    </row>
    <row r="32" spans="1:10" ht="15" customHeight="1" x14ac:dyDescent="0.25">
      <c r="B32" s="94"/>
      <c r="C32" t="s">
        <v>92</v>
      </c>
      <c r="D32" s="126"/>
      <c r="E32" s="1" t="str">
        <f>_xlfn.XLOOKUP(D32,LUOKAT!$B$6:$B$7,LUOKAT!$C$6:$C$7,"",0)</f>
        <v/>
      </c>
    </row>
    <row r="33" spans="1:5" x14ac:dyDescent="0.25">
      <c r="B33" s="94"/>
      <c r="C33" s="178" t="s">
        <v>93</v>
      </c>
      <c r="D33" s="126"/>
      <c r="E33" s="1" t="str">
        <f>_xlfn.XLOOKUP(D33,LUOKAT!$B$6:$B$7,LUOKAT!$C$6:$C$7,"",0)</f>
        <v/>
      </c>
    </row>
    <row r="34" spans="1:5" x14ac:dyDescent="0.25">
      <c r="B34" s="94"/>
      <c r="C34" t="s">
        <v>94</v>
      </c>
      <c r="D34" s="126"/>
      <c r="E34" s="1" t="str">
        <f>_xlfn.XLOOKUP(D34,LUOKAT!$B$6:$B$7,LUOKAT!$C$6:$C$7,"",0)</f>
        <v/>
      </c>
    </row>
    <row r="35" spans="1:5" x14ac:dyDescent="0.25">
      <c r="B35" s="94"/>
      <c r="C35" s="178" t="s">
        <v>95</v>
      </c>
      <c r="D35" s="126"/>
      <c r="E35" s="1" t="str">
        <f>_xlfn.XLOOKUP(D35,LUOKAT!$B$6:$B$7,LUOKAT!$C$6:$C$7,"",0)</f>
        <v/>
      </c>
    </row>
    <row r="36" spans="1:5" ht="15" customHeight="1" x14ac:dyDescent="0.25">
      <c r="B36" s="95"/>
      <c r="C36" s="6" t="s">
        <v>96</v>
      </c>
      <c r="D36" s="126"/>
      <c r="E36" s="1" t="str">
        <f>_xlfn.XLOOKUP(D36,LUOKAT!$B$6:$B$7,LUOKAT!$C$6:$C$7,"",0)</f>
        <v/>
      </c>
    </row>
    <row r="37" spans="1:5" x14ac:dyDescent="0.25">
      <c r="B37" s="210" t="s">
        <v>278</v>
      </c>
      <c r="C37" s="6" t="s">
        <v>97</v>
      </c>
      <c r="D37" s="126"/>
      <c r="E37" s="1" t="str">
        <f>_xlfn.XLOOKUP(D37,LUOKAT!$B$6:$B$7,LUOKAT!$C$6:$C$7,"",0)</f>
        <v/>
      </c>
    </row>
    <row r="38" spans="1:5" x14ac:dyDescent="0.25">
      <c r="B38" s="210" t="s">
        <v>279</v>
      </c>
      <c r="C38" s="6" t="s">
        <v>98</v>
      </c>
      <c r="D38" s="126"/>
      <c r="E38" s="1" t="str">
        <f>_xlfn.XLOOKUP(D38,LUOKAT!$B$6:$B$7,LUOKAT!$C$6:$C$7,"",0)</f>
        <v/>
      </c>
    </row>
    <row r="39" spans="1:5" x14ac:dyDescent="0.25">
      <c r="B39" s="210" t="s">
        <v>280</v>
      </c>
      <c r="C39" s="6" t="s">
        <v>99</v>
      </c>
      <c r="D39" s="126"/>
      <c r="E39" s="1" t="str">
        <f>_xlfn.XLOOKUP(D39,LUOKAT!$B$6:$B$7,LUOKAT!$C$6:$C$7,"",0)</f>
        <v/>
      </c>
    </row>
    <row r="40" spans="1:5" x14ac:dyDescent="0.25">
      <c r="B40" s="210" t="s">
        <v>281</v>
      </c>
      <c r="C40" s="39" t="s">
        <v>100</v>
      </c>
      <c r="D40" s="126"/>
      <c r="E40" s="1" t="str">
        <f>_xlfn.XLOOKUP(D40,LUOKAT!$B$6:$B$7,LUOKAT!$C$6:$C$7,"",0)</f>
        <v/>
      </c>
    </row>
    <row r="41" spans="1:5" x14ac:dyDescent="0.25">
      <c r="B41" s="210" t="s">
        <v>282</v>
      </c>
      <c r="C41" s="6" t="s">
        <v>101</v>
      </c>
      <c r="D41" s="126"/>
      <c r="E41" s="1" t="str">
        <f>_xlfn.XLOOKUP(D41,LUOKAT!$B$6:$B$7,LUOKAT!$C$6:$C$7,"",0)</f>
        <v/>
      </c>
    </row>
    <row r="42" spans="1:5" x14ac:dyDescent="0.25">
      <c r="B42" s="203" t="s">
        <v>283</v>
      </c>
      <c r="C42" s="102" t="s">
        <v>102</v>
      </c>
      <c r="D42" s="126"/>
      <c r="E42" s="1" t="str">
        <f>_xlfn.XLOOKUP(D42,LUOKAT!$B$6:$B$7,LUOKAT!$C$6:$C$7,"",0)</f>
        <v/>
      </c>
    </row>
    <row r="43" spans="1:5" ht="14" thickBot="1" x14ac:dyDescent="0.3">
      <c r="B43" s="211" t="s">
        <v>284</v>
      </c>
      <c r="C43" s="22" t="s">
        <v>103</v>
      </c>
      <c r="D43" s="127"/>
      <c r="E43" s="1" t="str">
        <f>_xlfn.XLOOKUP(D43,LUOKAT!$B$6:$B$7,LUOKAT!$C$6:$C$7,"",0)</f>
        <v/>
      </c>
    </row>
    <row r="44" spans="1:5" ht="18" thickBot="1" x14ac:dyDescent="0.3">
      <c r="B44" s="18"/>
      <c r="C44" s="20" t="s">
        <v>21</v>
      </c>
      <c r="D44" s="72" t="str">
        <f>SUM(E25:$E$43)&amp;"/"&amp;16&amp;" "&amp;"p."</f>
        <v>0/16 p.</v>
      </c>
    </row>
    <row r="45" spans="1:5" ht="20.149999999999999" customHeight="1" x14ac:dyDescent="0.25"/>
    <row r="46" spans="1:5" ht="20.149999999999999" customHeight="1" x14ac:dyDescent="0.35">
      <c r="A46" s="74" t="s">
        <v>43</v>
      </c>
      <c r="B46" s="8" t="s">
        <v>104</v>
      </c>
      <c r="C46" s="9"/>
    </row>
    <row r="47" spans="1:5" ht="20.149999999999999" customHeight="1" thickBot="1" x14ac:dyDescent="0.3"/>
    <row r="48" spans="1:5" ht="15" x14ac:dyDescent="0.25">
      <c r="B48" s="31" t="s">
        <v>260</v>
      </c>
      <c r="C48" s="32"/>
      <c r="D48" s="14"/>
    </row>
    <row r="49" spans="1:5" ht="27" x14ac:dyDescent="0.25">
      <c r="B49" s="195" t="s">
        <v>261</v>
      </c>
      <c r="C49" s="16" t="s">
        <v>105</v>
      </c>
      <c r="D49" s="129"/>
      <c r="E49" s="1">
        <f>IF(AND(D49&gt;=LUOKAT!E6,D49&lt;=LUOKAT!F6),LUOKAT!G6,IF(AND(D49&gt;=LUOKAT!E7,D49&lt;=LUOKAT!F7),LUOKAT!G7,IF(AND(D49&gt;=LUOKAT!E8,D49&lt;=LUOKAT!F8),LUOKAT!G8,IF(AND(D49&gt;=LUOKAT!E9,D49&lt;=LUOKAT!F9),LUOKAT!G9))))</f>
        <v>0</v>
      </c>
    </row>
    <row r="50" spans="1:5" ht="40.5" x14ac:dyDescent="0.25">
      <c r="B50" s="195" t="s">
        <v>285</v>
      </c>
      <c r="C50" s="16" t="s">
        <v>106</v>
      </c>
      <c r="D50" s="129"/>
      <c r="E50" s="1">
        <f>IF(AND(D50&gt;=LUOKAT!E6,D50&lt;=LUOKAT!F6),LUOKAT!G6,IF(AND(D50&gt;=LUOKAT!E7,D50&lt;=LUOKAT!F7),LUOKAT!G7,IF(AND(D50&gt;=LUOKAT!E8,D50&lt;=LUOKAT!F8),LUOKAT!G8,IF(AND(D50&gt;=LUOKAT!E9,D50&lt;=LUOKAT!F9),LUOKAT!G9))))</f>
        <v>0</v>
      </c>
    </row>
    <row r="51" spans="1:5" ht="14" thickBot="1" x14ac:dyDescent="0.3">
      <c r="B51" s="200" t="s">
        <v>286</v>
      </c>
      <c r="C51" s="22" t="s">
        <v>107</v>
      </c>
      <c r="D51" s="127"/>
      <c r="E51" s="1" t="str">
        <f>_xlfn.XLOOKUP(D51,LUOKAT!$B$6:$B$7,LUOKAT!$C$6:$C$7,"",0)</f>
        <v/>
      </c>
    </row>
    <row r="52" spans="1:5" ht="18" thickBot="1" x14ac:dyDescent="0.3">
      <c r="B52" s="18"/>
      <c r="C52" s="20" t="s">
        <v>21</v>
      </c>
      <c r="D52" s="72" t="str">
        <f>SUM(E49:$E$51)&amp;"/"&amp;7&amp;" "&amp;"p."</f>
        <v>0/7 p.</v>
      </c>
    </row>
    <row r="53" spans="1:5" ht="20.149999999999999" customHeight="1" x14ac:dyDescent="0.25"/>
    <row r="54" spans="1:5" ht="20.149999999999999" customHeight="1" x14ac:dyDescent="0.35">
      <c r="A54" s="74" t="s">
        <v>47</v>
      </c>
      <c r="B54" s="8" t="s">
        <v>108</v>
      </c>
    </row>
    <row r="55" spans="1:5" ht="20.149999999999999" customHeight="1" thickBot="1" x14ac:dyDescent="0.3"/>
    <row r="56" spans="1:5" ht="15" x14ac:dyDescent="0.3">
      <c r="B56" s="23" t="s">
        <v>262</v>
      </c>
      <c r="C56" s="13"/>
      <c r="D56" s="14"/>
    </row>
    <row r="57" spans="1:5" ht="16.5" customHeight="1" x14ac:dyDescent="0.25">
      <c r="B57" s="210" t="s">
        <v>263</v>
      </c>
      <c r="C57" s="16" t="s">
        <v>109</v>
      </c>
      <c r="D57" s="126"/>
      <c r="E57" s="1" t="str">
        <f>_xlfn.XLOOKUP(D57,LUOKAT!$B$6:$B$7,LUOKAT!$C$6:$C$7,"",0)</f>
        <v/>
      </c>
    </row>
    <row r="58" spans="1:5" ht="16.5" customHeight="1" x14ac:dyDescent="0.25">
      <c r="B58" s="210" t="s">
        <v>264</v>
      </c>
      <c r="C58" s="16" t="s">
        <v>110</v>
      </c>
      <c r="D58" s="126"/>
      <c r="E58" s="1" t="str">
        <f>_xlfn.XLOOKUP(D58,LUOKAT!$B$6:$B$7,LUOKAT!$C$6:$C$7,"",0)</f>
        <v/>
      </c>
    </row>
    <row r="59" spans="1:5" ht="16.5" customHeight="1" x14ac:dyDescent="0.25">
      <c r="B59" s="210" t="s">
        <v>287</v>
      </c>
      <c r="C59" s="16" t="s">
        <v>111</v>
      </c>
      <c r="D59" s="126"/>
      <c r="E59" s="1" t="str">
        <f>_xlfn.XLOOKUP(D59,LUOKAT!$B$6:$B$7,LUOKAT!$C$6:$C$7,"",0)</f>
        <v/>
      </c>
    </row>
    <row r="60" spans="1:5" ht="16.5" customHeight="1" x14ac:dyDescent="0.25">
      <c r="B60" s="203" t="s">
        <v>288</v>
      </c>
      <c r="C60" s="102" t="s">
        <v>112</v>
      </c>
      <c r="D60" s="126"/>
      <c r="E60" s="1" t="str">
        <f>_xlfn.XLOOKUP(D60,LUOKAT!$B$6:$B$7,LUOKAT!$C$6:$C$7,"",0)</f>
        <v/>
      </c>
    </row>
    <row r="61" spans="1:5" ht="16.5" customHeight="1" thickBot="1" x14ac:dyDescent="0.3">
      <c r="B61" s="211" t="s">
        <v>289</v>
      </c>
      <c r="C61" s="19" t="s">
        <v>113</v>
      </c>
      <c r="D61" s="127"/>
      <c r="E61" s="1" t="str">
        <f>_xlfn.XLOOKUP(D61,LUOKAT!$B$6:$B$7,LUOKAT!$C$6:$C$7,"",0)</f>
        <v/>
      </c>
    </row>
    <row r="62" spans="1:5" ht="18" thickBot="1" x14ac:dyDescent="0.3">
      <c r="B62" s="18"/>
      <c r="C62" s="20" t="s">
        <v>21</v>
      </c>
      <c r="D62" s="72" t="str">
        <f>SUM(E$57:$E61)&amp;"/"&amp;5&amp;" "&amp;"p."</f>
        <v>0/5 p.</v>
      </c>
    </row>
    <row r="63" spans="1:5" ht="20.149999999999999" customHeight="1" x14ac:dyDescent="0.25"/>
    <row r="64" spans="1:5" ht="20.149999999999999" customHeight="1" x14ac:dyDescent="0.35">
      <c r="A64" s="74" t="s">
        <v>52</v>
      </c>
      <c r="B64" s="8" t="s">
        <v>114</v>
      </c>
    </row>
    <row r="65" spans="1:5" ht="20.149999999999999" customHeight="1" thickBot="1" x14ac:dyDescent="0.3"/>
    <row r="66" spans="1:5" ht="15.5" thickBot="1" x14ac:dyDescent="0.35">
      <c r="B66" s="12" t="s">
        <v>265</v>
      </c>
      <c r="C66" s="29"/>
      <c r="D66" s="30"/>
    </row>
    <row r="67" spans="1:5" ht="27" x14ac:dyDescent="0.25">
      <c r="B67" s="212" t="s">
        <v>266</v>
      </c>
      <c r="C67" s="192" t="s">
        <v>115</v>
      </c>
      <c r="D67" s="130"/>
      <c r="E67" s="1" t="str">
        <f>_xlfn.XLOOKUP(D67,LUOKAT!$B$25:$B$27,LUOKAT!$C$25:$C$27,"",0)</f>
        <v/>
      </c>
    </row>
    <row r="68" spans="1:5" ht="27" x14ac:dyDescent="0.25">
      <c r="B68" s="195" t="s">
        <v>267</v>
      </c>
      <c r="C68" s="193" t="s">
        <v>116</v>
      </c>
      <c r="D68" s="126"/>
      <c r="E68" s="1" t="str">
        <f>_xlfn.XLOOKUP(D68,LUOKAT!$B$25:$B$27,LUOKAT!$C$25:$C$27,"",0)</f>
        <v/>
      </c>
    </row>
    <row r="69" spans="1:5" ht="27" x14ac:dyDescent="0.25">
      <c r="B69" s="195" t="s">
        <v>290</v>
      </c>
      <c r="C69" s="102" t="s">
        <v>117</v>
      </c>
      <c r="D69" s="126"/>
      <c r="E69" s="1" t="str">
        <f>_xlfn.XLOOKUP(D69,LUOKAT!$B$25:$B$27,LUOKAT!$C$25:$C$27,"",0)</f>
        <v/>
      </c>
    </row>
    <row r="70" spans="1:5" ht="18" thickBot="1" x14ac:dyDescent="0.3">
      <c r="B70" s="18"/>
      <c r="C70" s="20" t="s">
        <v>21</v>
      </c>
      <c r="D70" s="72" t="str">
        <f>SUM(E$67:$E69)&amp;"/"&amp;6&amp;" "&amp;"p."</f>
        <v>0/6 p.</v>
      </c>
    </row>
    <row r="71" spans="1:5" ht="20.149999999999999" customHeight="1" x14ac:dyDescent="0.25"/>
    <row r="72" spans="1:5" ht="20.149999999999999" customHeight="1" x14ac:dyDescent="0.35">
      <c r="A72" s="74" t="s">
        <v>60</v>
      </c>
      <c r="B72" s="8" t="s">
        <v>118</v>
      </c>
      <c r="C72" s="9"/>
    </row>
    <row r="73" spans="1:5" ht="20.149999999999999" customHeight="1" thickBot="1" x14ac:dyDescent="0.3"/>
    <row r="74" spans="1:5" ht="15" x14ac:dyDescent="0.25">
      <c r="B74" s="31" t="s">
        <v>268</v>
      </c>
      <c r="C74" s="32" t="s">
        <v>45</v>
      </c>
      <c r="D74" s="14"/>
    </row>
    <row r="75" spans="1:5" x14ac:dyDescent="0.25">
      <c r="B75" s="195" t="s">
        <v>269</v>
      </c>
      <c r="C75" s="6" t="s">
        <v>119</v>
      </c>
      <c r="D75" s="126"/>
      <c r="E75" s="1" t="str">
        <f>_xlfn.XLOOKUP(D75,LUOKAT!$B$25:$B$27,LUOKAT!$C$25:$C$27,"",0)</f>
        <v/>
      </c>
    </row>
    <row r="76" spans="1:5" x14ac:dyDescent="0.25">
      <c r="B76" s="195" t="s">
        <v>291</v>
      </c>
      <c r="C76" s="6" t="s">
        <v>120</v>
      </c>
      <c r="D76" s="126"/>
      <c r="E76" s="1" t="str">
        <f>_xlfn.XLOOKUP(D76,LUOKAT!$B$25:$B$27,LUOKAT!$C$25:$C$27,"",0)</f>
        <v/>
      </c>
    </row>
    <row r="77" spans="1:5" ht="14" thickBot="1" x14ac:dyDescent="0.3">
      <c r="B77" s="200" t="s">
        <v>292</v>
      </c>
      <c r="C77" s="22" t="s">
        <v>121</v>
      </c>
      <c r="D77" s="127"/>
      <c r="E77" s="1" t="str">
        <f>_xlfn.XLOOKUP(D77,LUOKAT!$B$25:$B$27,LUOKAT!$C$25:$C$27,"",0)</f>
        <v/>
      </c>
    </row>
    <row r="78" spans="1:5" ht="18" thickBot="1" x14ac:dyDescent="0.3">
      <c r="B78" s="18"/>
      <c r="C78" s="20" t="s">
        <v>21</v>
      </c>
      <c r="D78" s="72" t="str">
        <f>SUM(E$75:$E77)&amp;"/"&amp;6&amp;" "&amp;"p."</f>
        <v>0/6 p.</v>
      </c>
    </row>
    <row r="79" spans="1:5" ht="20.149999999999999" customHeight="1" x14ac:dyDescent="0.25"/>
    <row r="80" spans="1:5" ht="20.149999999999999" customHeight="1" x14ac:dyDescent="0.35">
      <c r="A80" s="74" t="s">
        <v>64</v>
      </c>
      <c r="B80" s="8" t="s">
        <v>48</v>
      </c>
    </row>
    <row r="81" spans="1:5" ht="20.149999999999999" customHeight="1" thickBot="1" x14ac:dyDescent="0.3"/>
    <row r="82" spans="1:5" ht="15" x14ac:dyDescent="0.3">
      <c r="B82" s="23" t="s">
        <v>293</v>
      </c>
      <c r="C82" s="13"/>
      <c r="D82" s="14"/>
    </row>
    <row r="83" spans="1:5" ht="14" thickBot="1" x14ac:dyDescent="0.3">
      <c r="B83" s="200" t="s">
        <v>294</v>
      </c>
      <c r="C83" s="179" t="s">
        <v>122</v>
      </c>
      <c r="D83" s="127"/>
      <c r="E83" s="1" t="str">
        <f>_xlfn.XLOOKUP(D83,LUOKAT!$B$25:$B$27,LUOKAT!$C$25:$C$27,"",0)</f>
        <v/>
      </c>
    </row>
    <row r="84" spans="1:5" ht="18" thickBot="1" x14ac:dyDescent="0.3">
      <c r="B84" s="18"/>
      <c r="C84" s="20" t="s">
        <v>21</v>
      </c>
      <c r="D84" s="72" t="str">
        <f>SUM(E$83:$E83)&amp;"/"&amp;2&amp;" "&amp;"p."</f>
        <v>0/2 p.</v>
      </c>
    </row>
    <row r="85" spans="1:5" ht="20.149999999999999" customHeight="1" x14ac:dyDescent="0.25">
      <c r="B85" s="41"/>
    </row>
    <row r="86" spans="1:5" ht="20.149999999999999" customHeight="1" x14ac:dyDescent="0.35">
      <c r="A86" s="74" t="s">
        <v>68</v>
      </c>
      <c r="B86" s="8" t="s">
        <v>53</v>
      </c>
    </row>
    <row r="87" spans="1:5" ht="20.149999999999999" customHeight="1" thickBot="1" x14ac:dyDescent="0.3"/>
    <row r="88" spans="1:5" ht="15" x14ac:dyDescent="0.3">
      <c r="B88" s="12" t="s">
        <v>272</v>
      </c>
      <c r="C88" s="29"/>
      <c r="D88" s="30"/>
    </row>
    <row r="89" spans="1:5" ht="27" x14ac:dyDescent="0.25">
      <c r="B89" s="195" t="s">
        <v>273</v>
      </c>
      <c r="C89" s="16" t="s">
        <v>123</v>
      </c>
      <c r="D89" s="126"/>
      <c r="E89" s="1" t="str">
        <f>_xlfn.XLOOKUP(D89,LUOKAT!$B$6:$B$7,LUOKAT!$C$6:$C$7,"",0)</f>
        <v/>
      </c>
    </row>
    <row r="90" spans="1:5" ht="27" x14ac:dyDescent="0.25">
      <c r="B90" s="195" t="s">
        <v>274</v>
      </c>
      <c r="C90" s="16" t="s">
        <v>124</v>
      </c>
      <c r="D90" s="126"/>
      <c r="E90" s="1" t="str">
        <f>_xlfn.XLOOKUP(D90,LUOKAT!$B$6:$B$7,LUOKAT!$C$6:$C$7,"",0)</f>
        <v/>
      </c>
    </row>
    <row r="91" spans="1:5" x14ac:dyDescent="0.25">
      <c r="B91" s="195" t="s">
        <v>275</v>
      </c>
      <c r="C91" s="16" t="s">
        <v>125</v>
      </c>
      <c r="D91" s="126"/>
      <c r="E91" s="1" t="str">
        <f>_xlfn.XLOOKUP(D91,LUOKAT!$B$25:$B$27,LUOKAT!$C$25:$C$27,"",0)</f>
        <v/>
      </c>
    </row>
    <row r="92" spans="1:5" ht="14" thickBot="1" x14ac:dyDescent="0.3">
      <c r="B92" s="200" t="s">
        <v>276</v>
      </c>
      <c r="C92" s="19" t="s">
        <v>126</v>
      </c>
      <c r="D92" s="127"/>
      <c r="E92" s="1" t="str">
        <f>_xlfn.XLOOKUP(D92,LUOKAT!$B$25:$B$27,LUOKAT!$C$25:$C$27,"",0)</f>
        <v/>
      </c>
    </row>
    <row r="93" spans="1:5" ht="18" thickBot="1" x14ac:dyDescent="0.3">
      <c r="B93" s="18"/>
      <c r="C93" s="20" t="s">
        <v>21</v>
      </c>
      <c r="D93" s="72" t="str">
        <f>SUM(E$89:$E92)&amp;"/"&amp;6&amp;" "&amp;"p."</f>
        <v>0/6 p.</v>
      </c>
    </row>
    <row r="94" spans="1:5" ht="20.149999999999999" customHeight="1" x14ac:dyDescent="0.25">
      <c r="B94" s="41"/>
      <c r="C94" s="5"/>
    </row>
    <row r="95" spans="1:5" ht="20.149999999999999" customHeight="1" x14ac:dyDescent="0.35">
      <c r="A95" s="74" t="s">
        <v>127</v>
      </c>
      <c r="B95" s="8" t="s">
        <v>128</v>
      </c>
    </row>
    <row r="96" spans="1:5" ht="20.149999999999999" customHeight="1" thickBot="1" x14ac:dyDescent="0.3"/>
    <row r="97" spans="2:5" ht="15.5" thickBot="1" x14ac:dyDescent="0.35">
      <c r="B97" s="42" t="s">
        <v>295</v>
      </c>
      <c r="C97" s="43"/>
      <c r="D97" s="10"/>
    </row>
    <row r="98" spans="2:5" ht="14" x14ac:dyDescent="0.25">
      <c r="B98" s="213" t="s">
        <v>296</v>
      </c>
      <c r="C98" s="265" t="s">
        <v>129</v>
      </c>
      <c r="D98" s="266"/>
    </row>
    <row r="99" spans="2:5" x14ac:dyDescent="0.25">
      <c r="B99" s="40"/>
      <c r="C99" s="6" t="s">
        <v>130</v>
      </c>
      <c r="D99" s="126"/>
      <c r="E99" s="1" t="str">
        <f>_xlfn.XLOOKUP(D99,LUOKAT!$B$6:$B$7,LUOKAT!$C$6:$C$7,"",0)</f>
        <v/>
      </c>
    </row>
    <row r="100" spans="2:5" x14ac:dyDescent="0.25">
      <c r="B100" s="40"/>
      <c r="C100" s="6" t="s">
        <v>131</v>
      </c>
      <c r="D100" s="126"/>
      <c r="E100" s="1" t="str">
        <f>_xlfn.XLOOKUP(D100,LUOKAT!$B$6:$B$7,LUOKAT!$C$6:$C$7,"",0)</f>
        <v/>
      </c>
    </row>
    <row r="101" spans="2:5" x14ac:dyDescent="0.25">
      <c r="B101" s="40"/>
      <c r="C101" s="196" t="s">
        <v>248</v>
      </c>
      <c r="D101" s="126"/>
      <c r="E101" s="1" t="str">
        <f>_xlfn.XLOOKUP(D101,LUOKAT!$B$6:$B$7,LUOKAT!$C$6:$C$7,"",0)</f>
        <v/>
      </c>
    </row>
    <row r="102" spans="2:5" ht="14" thickBot="1" x14ac:dyDescent="0.3">
      <c r="B102" s="44"/>
      <c r="C102" s="258"/>
      <c r="D102" s="259"/>
    </row>
    <row r="103" spans="2:5" ht="29.25" customHeight="1" x14ac:dyDescent="0.25">
      <c r="B103" s="213" t="s">
        <v>297</v>
      </c>
      <c r="C103" s="260" t="s">
        <v>132</v>
      </c>
      <c r="D103" s="261"/>
    </row>
    <row r="104" spans="2:5" x14ac:dyDescent="0.25">
      <c r="B104" s="40"/>
      <c r="C104" s="6" t="s">
        <v>130</v>
      </c>
      <c r="D104" s="126"/>
      <c r="E104" s="1" t="str">
        <f>_xlfn.XLOOKUP(D104,LUOKAT!$B$6:$B$7,LUOKAT!$C$6:$C$7,"",0)</f>
        <v/>
      </c>
    </row>
    <row r="105" spans="2:5" x14ac:dyDescent="0.25">
      <c r="B105" s="40"/>
      <c r="C105" s="6" t="s">
        <v>131</v>
      </c>
      <c r="D105" s="126"/>
      <c r="E105" s="1" t="str">
        <f>_xlfn.XLOOKUP(D105,LUOKAT!$B$6:$B$7,LUOKAT!$C$6:$C$7,"",0)</f>
        <v/>
      </c>
    </row>
    <row r="106" spans="2:5" x14ac:dyDescent="0.25">
      <c r="B106" s="40"/>
      <c r="C106" s="199" t="s">
        <v>248</v>
      </c>
      <c r="D106" s="126"/>
      <c r="E106" s="1" t="str">
        <f>_xlfn.XLOOKUP(D106,LUOKAT!$B$6:$B$7,LUOKAT!$C$6:$C$7,"",0)</f>
        <v/>
      </c>
    </row>
    <row r="107" spans="2:5" ht="14" thickBot="1" x14ac:dyDescent="0.3">
      <c r="B107" s="44"/>
      <c r="C107" s="256"/>
      <c r="D107" s="257"/>
    </row>
    <row r="108" spans="2:5" ht="14" x14ac:dyDescent="0.25">
      <c r="B108" s="213" t="s">
        <v>298</v>
      </c>
      <c r="C108" s="260" t="s">
        <v>133</v>
      </c>
      <c r="D108" s="261"/>
    </row>
    <row r="109" spans="2:5" x14ac:dyDescent="0.25">
      <c r="B109" s="40"/>
      <c r="C109" s="6" t="s">
        <v>130</v>
      </c>
      <c r="D109" s="126"/>
      <c r="E109" s="1" t="str">
        <f>_xlfn.XLOOKUP(D109,LUOKAT!$B$6:$B$7,LUOKAT!$C$6:$C$7,"",0)</f>
        <v/>
      </c>
    </row>
    <row r="110" spans="2:5" x14ac:dyDescent="0.25">
      <c r="B110" s="40"/>
      <c r="C110" s="6" t="s">
        <v>131</v>
      </c>
      <c r="D110" s="126"/>
      <c r="E110" s="1" t="str">
        <f>_xlfn.XLOOKUP(D110,LUOKAT!$B$6:$B$7,LUOKAT!$C$6:$C$7,"",0)</f>
        <v/>
      </c>
    </row>
    <row r="111" spans="2:5" x14ac:dyDescent="0.25">
      <c r="B111" s="40"/>
      <c r="C111" s="199" t="s">
        <v>248</v>
      </c>
      <c r="D111" s="126"/>
      <c r="E111" s="1" t="str">
        <f>_xlfn.XLOOKUP(D111,LUOKAT!$B$6:$B$7,LUOKAT!$C$6:$C$7,"",0)</f>
        <v/>
      </c>
    </row>
    <row r="112" spans="2:5" ht="14" thickBot="1" x14ac:dyDescent="0.3">
      <c r="B112" s="44"/>
      <c r="C112" s="256"/>
      <c r="D112" s="257"/>
    </row>
    <row r="113" spans="1:5" ht="14" x14ac:dyDescent="0.25">
      <c r="B113" s="213" t="s">
        <v>299</v>
      </c>
      <c r="C113" s="260" t="s">
        <v>134</v>
      </c>
      <c r="D113" s="261"/>
    </row>
    <row r="114" spans="1:5" x14ac:dyDescent="0.25">
      <c r="B114" s="40"/>
      <c r="C114" s="6" t="s">
        <v>130</v>
      </c>
      <c r="D114" s="126"/>
      <c r="E114" s="1" t="str">
        <f>_xlfn.XLOOKUP(D114,LUOKAT!$B$6:$B$7,LUOKAT!$C$6:$C$7,"",0)</f>
        <v/>
      </c>
    </row>
    <row r="115" spans="1:5" x14ac:dyDescent="0.25">
      <c r="B115" s="40"/>
      <c r="C115" s="6" t="s">
        <v>131</v>
      </c>
      <c r="D115" s="126"/>
      <c r="E115" s="1" t="str">
        <f>_xlfn.XLOOKUP(D115,LUOKAT!$B$6:$B$7,LUOKAT!$C$6:$C$7,"",0)</f>
        <v/>
      </c>
    </row>
    <row r="116" spans="1:5" x14ac:dyDescent="0.25">
      <c r="B116" s="40"/>
      <c r="C116" s="199" t="s">
        <v>248</v>
      </c>
      <c r="D116" s="126"/>
      <c r="E116" s="1" t="str">
        <f>_xlfn.XLOOKUP(D116,LUOKAT!$B$6:$B$7,LUOKAT!$C$6:$C$7,"",0)</f>
        <v/>
      </c>
    </row>
    <row r="117" spans="1:5" ht="14" thickBot="1" x14ac:dyDescent="0.3">
      <c r="B117" s="44"/>
      <c r="C117" s="256"/>
      <c r="D117" s="257"/>
    </row>
    <row r="118" spans="1:5" ht="16.5" customHeight="1" thickBot="1" x14ac:dyDescent="0.3">
      <c r="B118" s="214" t="s">
        <v>300</v>
      </c>
      <c r="C118" s="197" t="s">
        <v>135</v>
      </c>
      <c r="D118" s="198"/>
      <c r="E118" s="1" t="str">
        <f>_xlfn.XLOOKUP(D118,LUOKAT!$B$13:$B$15,LUOKAT!$C$13:$C$15,"",0)</f>
        <v/>
      </c>
    </row>
    <row r="119" spans="1:5" ht="18" thickBot="1" x14ac:dyDescent="0.3">
      <c r="B119" s="18"/>
      <c r="C119" s="20" t="s">
        <v>21</v>
      </c>
      <c r="D119" s="72" t="str">
        <f>SUM(E$98:$E118)&amp;"/"&amp;14&amp;" "&amp;"p."</f>
        <v>0/14 p.</v>
      </c>
    </row>
    <row r="120" spans="1:5" ht="20.149999999999999" customHeight="1" x14ac:dyDescent="0.25"/>
    <row r="121" spans="1:5" ht="20.149999999999999" customHeight="1" x14ac:dyDescent="0.35">
      <c r="A121" s="74" t="s">
        <v>136</v>
      </c>
      <c r="B121" s="8" t="s">
        <v>137</v>
      </c>
    </row>
    <row r="122" spans="1:5" ht="20.149999999999999" customHeight="1" thickBot="1" x14ac:dyDescent="0.3"/>
    <row r="123" spans="1:5" ht="15" x14ac:dyDescent="0.3">
      <c r="B123" s="23" t="s">
        <v>301</v>
      </c>
      <c r="C123" s="13"/>
      <c r="D123" s="14"/>
    </row>
    <row r="124" spans="1:5" ht="27" x14ac:dyDescent="0.25">
      <c r="B124" s="215" t="s">
        <v>302</v>
      </c>
      <c r="C124" s="16" t="s">
        <v>138</v>
      </c>
      <c r="D124" s="126"/>
      <c r="E124" s="1" t="str">
        <f>_xlfn.XLOOKUP(D124,LUOKAT!$B$13:$B$15,LUOKAT!$C$13:$C$15,"",0)</f>
        <v/>
      </c>
    </row>
    <row r="125" spans="1:5" ht="14" thickBot="1" x14ac:dyDescent="0.3">
      <c r="B125" s="216" t="s">
        <v>303</v>
      </c>
      <c r="C125" s="19" t="s">
        <v>139</v>
      </c>
      <c r="D125" s="127"/>
      <c r="E125" s="1" t="str">
        <f>_xlfn.XLOOKUP(D125,LUOKAT!$B$29:$B$31,LUOKAT!$C$29:$C$31,"",0)</f>
        <v/>
      </c>
    </row>
    <row r="126" spans="1:5" ht="18" thickBot="1" x14ac:dyDescent="0.3">
      <c r="B126" s="18"/>
      <c r="C126" s="20" t="s">
        <v>21</v>
      </c>
      <c r="D126" s="72" t="str">
        <f>SUM(E$124:$E125)&amp;"/"&amp;4&amp;" "&amp;"p."</f>
        <v>0/4 p.</v>
      </c>
    </row>
    <row r="127" spans="1:5" ht="20.149999999999999" customHeight="1" x14ac:dyDescent="0.25">
      <c r="B127" s="1"/>
    </row>
    <row r="128" spans="1:5" ht="20.149999999999999" customHeight="1" x14ac:dyDescent="0.35">
      <c r="A128" s="74" t="s">
        <v>140</v>
      </c>
      <c r="B128" s="8" t="s">
        <v>141</v>
      </c>
      <c r="C128" s="9"/>
    </row>
    <row r="129" spans="1:5" ht="20.149999999999999" customHeight="1" thickBot="1" x14ac:dyDescent="0.3"/>
    <row r="130" spans="1:5" ht="15" x14ac:dyDescent="0.25">
      <c r="B130" s="31" t="s">
        <v>304</v>
      </c>
      <c r="C130" s="32"/>
      <c r="D130" s="14"/>
    </row>
    <row r="131" spans="1:5" ht="27" x14ac:dyDescent="0.25">
      <c r="B131" s="195" t="s">
        <v>305</v>
      </c>
      <c r="C131" s="16" t="s">
        <v>142</v>
      </c>
      <c r="D131" s="126"/>
      <c r="E131" s="1" t="str">
        <f>_xlfn.XLOOKUP(D131,LUOKAT!$B$6:$B$7,LUOKAT!$C$6:$C$7,"",0)</f>
        <v/>
      </c>
    </row>
    <row r="132" spans="1:5" ht="27.5" thickBot="1" x14ac:dyDescent="0.3">
      <c r="B132" s="217" t="s">
        <v>306</v>
      </c>
      <c r="C132" s="47" t="s">
        <v>143</v>
      </c>
      <c r="D132" s="128"/>
      <c r="E132" s="1" t="str">
        <f>_xlfn.XLOOKUP(D132,LUOKAT!$B$13:$B$15,LUOKAT!$C$13:$C$15,"",0)</f>
        <v/>
      </c>
    </row>
    <row r="133" spans="1:5" ht="18" thickBot="1" x14ac:dyDescent="0.3">
      <c r="B133" s="26"/>
      <c r="C133" s="27" t="s">
        <v>21</v>
      </c>
      <c r="D133" s="124" t="str">
        <f>SUM(E$131:$E132)&amp;"/"&amp;3&amp;" "&amp;"p."</f>
        <v>0/3 p.</v>
      </c>
    </row>
    <row r="134" spans="1:5" ht="20.149999999999999" customHeight="1" x14ac:dyDescent="0.25"/>
    <row r="135" spans="1:5" ht="20.149999999999999" customHeight="1" x14ac:dyDescent="0.35">
      <c r="A135" s="74" t="s">
        <v>144</v>
      </c>
      <c r="B135" s="8" t="s">
        <v>81</v>
      </c>
    </row>
    <row r="136" spans="1:5" ht="20.149999999999999" customHeight="1" thickBot="1" x14ac:dyDescent="0.3"/>
    <row r="137" spans="1:5" ht="15" x14ac:dyDescent="0.3">
      <c r="B137" s="23" t="s">
        <v>307</v>
      </c>
      <c r="C137" s="13"/>
      <c r="D137" s="14"/>
    </row>
    <row r="138" spans="1:5" ht="35.25" customHeight="1" x14ac:dyDescent="0.25">
      <c r="B138" s="195" t="s">
        <v>308</v>
      </c>
      <c r="C138" s="275" t="s">
        <v>145</v>
      </c>
      <c r="D138" s="276"/>
    </row>
    <row r="139" spans="1:5" ht="15" x14ac:dyDescent="0.3">
      <c r="B139" s="45"/>
      <c r="C139" s="6" t="s">
        <v>146</v>
      </c>
      <c r="D139" s="126"/>
      <c r="E139" s="1" t="str">
        <f>_xlfn.XLOOKUP(D139,LUOKAT!$B$6:$B$7,LUOKAT!$C$6:$C$7,"",0)</f>
        <v/>
      </c>
    </row>
    <row r="140" spans="1:5" x14ac:dyDescent="0.25">
      <c r="B140" s="15"/>
      <c r="C140" s="6" t="s">
        <v>147</v>
      </c>
      <c r="D140" s="126"/>
      <c r="E140" s="1" t="str">
        <f>_xlfn.XLOOKUP(D140,LUOKAT!$B$6:$B$7,LUOKAT!$C$6:$C$7,"",0)</f>
        <v/>
      </c>
    </row>
    <row r="141" spans="1:5" ht="14" thickBot="1" x14ac:dyDescent="0.3">
      <c r="B141" s="46"/>
      <c r="C141" s="19" t="s">
        <v>148</v>
      </c>
      <c r="D141" s="127"/>
      <c r="E141" s="1" t="str">
        <f>_xlfn.XLOOKUP(D141,LUOKAT!$B$6:$B$7,LUOKAT!$C$6:$C$7,"",0)</f>
        <v/>
      </c>
    </row>
    <row r="142" spans="1:5" ht="18" thickBot="1" x14ac:dyDescent="0.3">
      <c r="B142" s="18"/>
      <c r="C142" s="20" t="s">
        <v>21</v>
      </c>
      <c r="D142" s="72" t="str">
        <f>SUM(E$138:$E141)&amp;"/"&amp;3&amp;" "&amp;"p."</f>
        <v>0/3 p.</v>
      </c>
    </row>
    <row r="143" spans="1:5" ht="20.149999999999999" customHeight="1" x14ac:dyDescent="0.25">
      <c r="B143" s="41"/>
      <c r="C143" s="5"/>
    </row>
    <row r="144" spans="1:5" ht="20.149999999999999" customHeight="1" x14ac:dyDescent="0.35">
      <c r="A144" s="74" t="s">
        <v>149</v>
      </c>
      <c r="B144" s="8" t="s">
        <v>69</v>
      </c>
      <c r="C144" s="9"/>
    </row>
    <row r="145" spans="2:4" ht="20.149999999999999" customHeight="1" thickBot="1" x14ac:dyDescent="0.3"/>
    <row r="146" spans="2:4" ht="15" x14ac:dyDescent="0.25">
      <c r="B146" s="31" t="s">
        <v>309</v>
      </c>
      <c r="C146" s="32"/>
      <c r="D146" s="14"/>
    </row>
    <row r="147" spans="2:4" ht="27.5" x14ac:dyDescent="0.3">
      <c r="B147" s="195" t="s">
        <v>310</v>
      </c>
      <c r="C147" s="16" t="s">
        <v>150</v>
      </c>
      <c r="D147" s="166"/>
    </row>
    <row r="148" spans="2:4" ht="27.5" x14ac:dyDescent="0.3">
      <c r="B148" s="217" t="s">
        <v>311</v>
      </c>
      <c r="C148" s="47" t="s">
        <v>151</v>
      </c>
      <c r="D148" s="167"/>
    </row>
    <row r="149" spans="2:4" x14ac:dyDescent="0.25">
      <c r="B149" s="217" t="s">
        <v>312</v>
      </c>
      <c r="C149" s="16" t="s">
        <v>152</v>
      </c>
      <c r="D149" s="167"/>
    </row>
    <row r="150" spans="2:4" ht="14" thickBot="1" x14ac:dyDescent="0.3">
      <c r="B150" s="217" t="s">
        <v>313</v>
      </c>
      <c r="C150" s="1" t="s">
        <v>153</v>
      </c>
      <c r="D150" s="167"/>
    </row>
    <row r="151" spans="2:4" ht="29.25" customHeight="1" thickBot="1" x14ac:dyDescent="0.3">
      <c r="B151" s="277" t="s">
        <v>314</v>
      </c>
      <c r="C151" s="280" t="s">
        <v>154</v>
      </c>
      <c r="D151" s="281"/>
    </row>
    <row r="152" spans="2:4" ht="14" x14ac:dyDescent="0.3">
      <c r="B152" s="278"/>
      <c r="C152" s="282" t="s">
        <v>155</v>
      </c>
      <c r="D152" s="283"/>
    </row>
    <row r="153" spans="2:4" x14ac:dyDescent="0.25">
      <c r="B153" s="278"/>
      <c r="C153" s="48" t="s">
        <v>156</v>
      </c>
      <c r="D153" s="166"/>
    </row>
    <row r="154" spans="2:4" x14ac:dyDescent="0.25">
      <c r="B154" s="278"/>
      <c r="C154" s="48" t="s">
        <v>157</v>
      </c>
      <c r="D154" s="166"/>
    </row>
    <row r="155" spans="2:4" ht="14" thickBot="1" x14ac:dyDescent="0.3">
      <c r="B155" s="278"/>
      <c r="C155" s="49" t="s">
        <v>158</v>
      </c>
      <c r="D155" s="166"/>
    </row>
    <row r="156" spans="2:4" ht="14" x14ac:dyDescent="0.3">
      <c r="B156" s="278"/>
      <c r="C156" s="284" t="s">
        <v>159</v>
      </c>
      <c r="D156" s="285"/>
    </row>
    <row r="157" spans="2:4" x14ac:dyDescent="0.25">
      <c r="B157" s="278"/>
      <c r="C157" s="48" t="s">
        <v>160</v>
      </c>
      <c r="D157" s="167"/>
    </row>
    <row r="158" spans="2:4" x14ac:dyDescent="0.25">
      <c r="B158" s="278"/>
      <c r="C158" s="125" t="s">
        <v>157</v>
      </c>
      <c r="D158" s="166"/>
    </row>
    <row r="159" spans="2:4" ht="14" thickBot="1" x14ac:dyDescent="0.3">
      <c r="B159" s="279"/>
      <c r="C159" s="49" t="s">
        <v>158</v>
      </c>
      <c r="D159" s="168"/>
    </row>
    <row r="160" spans="2:4" ht="20.149999999999999" customHeight="1" x14ac:dyDescent="0.25"/>
    <row r="161" spans="1:4" ht="20.149999999999999" customHeight="1" x14ac:dyDescent="0.35">
      <c r="A161" s="74" t="s">
        <v>161</v>
      </c>
      <c r="B161" s="8" t="s">
        <v>162</v>
      </c>
    </row>
    <row r="162" spans="1:4" ht="20.149999999999999" customHeight="1" thickBot="1" x14ac:dyDescent="0.3"/>
    <row r="163" spans="1:4" ht="15" x14ac:dyDescent="0.25">
      <c r="B163" s="31" t="s">
        <v>315</v>
      </c>
      <c r="C163" s="32"/>
      <c r="D163" s="14"/>
    </row>
    <row r="164" spans="1:4" ht="40.5" x14ac:dyDescent="0.25">
      <c r="B164" s="195" t="s">
        <v>316</v>
      </c>
      <c r="C164" s="16" t="s">
        <v>163</v>
      </c>
      <c r="D164" s="126"/>
    </row>
    <row r="165" spans="1:4" ht="40.5" x14ac:dyDescent="0.25">
      <c r="A165" s="75"/>
      <c r="B165" s="195" t="s">
        <v>317</v>
      </c>
      <c r="C165" s="16" t="s">
        <v>164</v>
      </c>
      <c r="D165" s="126"/>
    </row>
    <row r="166" spans="1:4" ht="40.5" x14ac:dyDescent="0.25">
      <c r="A166" s="75"/>
      <c r="B166" s="195" t="s">
        <v>318</v>
      </c>
      <c r="C166" s="16" t="s">
        <v>165</v>
      </c>
      <c r="D166" s="126"/>
    </row>
    <row r="167" spans="1:4" ht="28" thickBot="1" x14ac:dyDescent="0.35">
      <c r="A167" s="75"/>
      <c r="B167" s="200" t="s">
        <v>319</v>
      </c>
      <c r="C167" s="19" t="s">
        <v>166</v>
      </c>
      <c r="D167" s="127"/>
    </row>
    <row r="168" spans="1:4" ht="20.149999999999999" customHeight="1" x14ac:dyDescent="0.25">
      <c r="A168" s="75"/>
      <c r="B168" s="1"/>
    </row>
    <row r="169" spans="1:4" ht="20.149999999999999" customHeight="1" x14ac:dyDescent="0.35">
      <c r="A169" s="74" t="s">
        <v>167</v>
      </c>
      <c r="B169" s="8" t="s">
        <v>65</v>
      </c>
    </row>
    <row r="170" spans="1:4" ht="20.149999999999999" customHeight="1" thickBot="1" x14ac:dyDescent="0.3">
      <c r="A170" s="75"/>
      <c r="B170" s="1"/>
    </row>
    <row r="171" spans="1:4" ht="15" x14ac:dyDescent="0.25">
      <c r="A171" s="75"/>
      <c r="B171" s="50" t="s">
        <v>320</v>
      </c>
      <c r="C171" s="51"/>
      <c r="D171" s="14"/>
    </row>
    <row r="172" spans="1:4" ht="27.75" customHeight="1" x14ac:dyDescent="0.25">
      <c r="A172" s="75"/>
      <c r="B172" s="270" t="s">
        <v>321</v>
      </c>
      <c r="C172" s="273" t="s">
        <v>168</v>
      </c>
      <c r="D172" s="274"/>
    </row>
    <row r="173" spans="1:4" x14ac:dyDescent="0.25">
      <c r="A173" s="75"/>
      <c r="B173" s="271"/>
      <c r="C173" s="6" t="s">
        <v>169</v>
      </c>
      <c r="D173" s="126"/>
    </row>
    <row r="174" spans="1:4" x14ac:dyDescent="0.25">
      <c r="A174" s="75"/>
      <c r="B174" s="271"/>
      <c r="C174" s="6" t="s">
        <v>170</v>
      </c>
      <c r="D174" s="126"/>
    </row>
    <row r="175" spans="1:4" ht="14" thickBot="1" x14ac:dyDescent="0.3">
      <c r="A175" s="75"/>
      <c r="B175" s="272"/>
      <c r="C175" s="22" t="s">
        <v>171</v>
      </c>
      <c r="D175" s="127"/>
    </row>
    <row r="176" spans="1:4" x14ac:dyDescent="0.25">
      <c r="A176" s="75"/>
      <c r="B176" s="1"/>
    </row>
    <row r="177" spans="1:2" x14ac:dyDescent="0.25">
      <c r="A177" s="75"/>
      <c r="B177" s="1"/>
    </row>
    <row r="178" spans="1:2" x14ac:dyDescent="0.25">
      <c r="A178" s="75"/>
    </row>
    <row r="179" spans="1:2" x14ac:dyDescent="0.25">
      <c r="A179" s="75"/>
    </row>
  </sheetData>
  <sheetProtection algorithmName="SHA-512" hashValue="kuL863qk1qdYy7Flk2N5a3ecl2gm7RNzvwShhPh+c7a5A/zC3P2J0eT/s+xA1345SpSNwC/uWTj7FG2ri4Ww1Q==" saltValue="95QfCCNkqRGzj7L1ggsdIQ==" spinCount="100000" sheet="1" objects="1" scenarios="1"/>
  <mergeCells count="21">
    <mergeCell ref="B172:B175"/>
    <mergeCell ref="C172:D172"/>
    <mergeCell ref="C113:D113"/>
    <mergeCell ref="C138:D138"/>
    <mergeCell ref="B151:B159"/>
    <mergeCell ref="C151:D151"/>
    <mergeCell ref="C152:D152"/>
    <mergeCell ref="C156:D156"/>
    <mergeCell ref="C117:D117"/>
    <mergeCell ref="C112:D112"/>
    <mergeCell ref="C107:D107"/>
    <mergeCell ref="C102:D102"/>
    <mergeCell ref="C108:D108"/>
    <mergeCell ref="B1:D3"/>
    <mergeCell ref="C31:D31"/>
    <mergeCell ref="C98:D98"/>
    <mergeCell ref="C103:D103"/>
    <mergeCell ref="C6:D6"/>
    <mergeCell ref="C7:D7"/>
    <mergeCell ref="C8:D8"/>
    <mergeCell ref="B5:D5"/>
  </mergeCells>
  <dataValidations count="2">
    <dataValidation type="list" allowBlank="1" showInputMessage="1" showErrorMessage="1" sqref="D85 D94 D143" xr:uid="{FFCC59BC-2D45-4586-89D5-BDCB3353212B}">
      <formula1>#REF!</formula1>
    </dataValidation>
    <dataValidation type="decimal" allowBlank="1" showInputMessage="1" showErrorMessage="1" errorTitle="HUOM!" error="Annetun arvon tulee olla numeerinen (0% - 100% väliltä)." prompt="0% - 100%" sqref="D49:D50" xr:uid="{7D731FFA-F225-4074-AE7F-5380EA0E304C}">
      <formula1>0</formula1>
      <formula2>1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6B5C55-0017-4799-A55D-6DEC2FFEED27}">
          <x14:formula1>
            <xm:f>LUOKAT!$B$29:$B$31</xm:f>
          </x14:formula1>
          <xm:sqref>D125</xm:sqref>
        </x14:dataValidation>
        <x14:dataValidation type="list" allowBlank="1" showInputMessage="1" showErrorMessage="1" xr:uid="{6D319515-0B1C-4C97-AE78-680257AEC6C3}">
          <x14:formula1>
            <xm:f>LUOKAT!$B$13:$B$15</xm:f>
          </x14:formula1>
          <xm:sqref>D118 D132 D124</xm:sqref>
        </x14:dataValidation>
        <x14:dataValidation type="list" allowBlank="1" showInputMessage="1" showErrorMessage="1" xr:uid="{DC374E71-299E-4AA9-94B5-13634BE202ED}">
          <x14:formula1>
            <xm:f>LUOKAT!$B$25:$B$27</xm:f>
          </x14:formula1>
          <xm:sqref>D67:D69 D83 D75:D77 D91:D92</xm:sqref>
        </x14:dataValidation>
        <x14:dataValidation type="list" allowBlank="1" showInputMessage="1" showErrorMessage="1" xr:uid="{20B6AAE4-4211-4DC3-A9B8-708C2A5BDF77}">
          <x14:formula1>
            <xm:f>LUOKAT!$B$6:$B$7</xm:f>
          </x14:formula1>
          <xm:sqref>D25:D26 D57:D61 D131 D32:D43 D114:D116 D109:D111 D104:D106 D89:D90 D139:D141 D51 D28 D30 D99:D101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E402-912A-486D-85B9-763D2B273F05}">
  <sheetPr>
    <tabColor theme="5" tint="0.79998168889431442"/>
  </sheetPr>
  <dimension ref="A1:N99"/>
  <sheetViews>
    <sheetView showGridLines="0" tabSelected="1" zoomScaleNormal="100" workbookViewId="0">
      <selection activeCell="C27" sqref="C27"/>
    </sheetView>
  </sheetViews>
  <sheetFormatPr defaultColWidth="9.1796875" defaultRowHeight="13.5" x14ac:dyDescent="0.25"/>
  <cols>
    <col min="1" max="1" width="9.1796875" style="112"/>
    <col min="2" max="2" width="22.26953125" style="105" customWidth="1"/>
    <col min="3" max="3" width="75.7265625" style="1" customWidth="1"/>
    <col min="4" max="4" width="15.7265625" style="1" customWidth="1"/>
    <col min="5" max="5" width="9.26953125" style="1" hidden="1" customWidth="1"/>
    <col min="6" max="6" width="15.7265625" style="1" customWidth="1"/>
    <col min="7" max="7" width="42.453125" style="1" customWidth="1"/>
    <col min="8" max="12" width="17.7265625" style="1" customWidth="1"/>
    <col min="13" max="13" width="10.7265625" style="1" customWidth="1"/>
    <col min="14" max="16384" width="9.1796875" style="1"/>
  </cols>
  <sheetData>
    <row r="1" spans="2:14" ht="20.149999999999999" customHeight="1" x14ac:dyDescent="0.25">
      <c r="B1" s="291" t="s">
        <v>172</v>
      </c>
      <c r="C1" s="291"/>
      <c r="D1" s="291"/>
    </row>
    <row r="2" spans="2:14" ht="20.149999999999999" customHeight="1" x14ac:dyDescent="0.25">
      <c r="B2" s="291"/>
      <c r="C2" s="291"/>
      <c r="D2" s="291"/>
    </row>
    <row r="3" spans="2:14" ht="20.149999999999999" customHeight="1" x14ac:dyDescent="0.25">
      <c r="B3" s="291"/>
      <c r="C3" s="291"/>
      <c r="D3" s="291"/>
    </row>
    <row r="4" spans="2:14" ht="24" customHeight="1" x14ac:dyDescent="0.25">
      <c r="B4"/>
      <c r="C4"/>
      <c r="D4"/>
    </row>
    <row r="5" spans="2:14" ht="24" customHeight="1" thickBot="1" x14ac:dyDescent="0.3">
      <c r="B5" s="255" t="s">
        <v>7</v>
      </c>
      <c r="C5" s="255"/>
      <c r="D5" s="255"/>
    </row>
    <row r="6" spans="2:14" ht="24" customHeight="1" x14ac:dyDescent="0.25">
      <c r="B6" s="181" t="s">
        <v>8</v>
      </c>
      <c r="C6" s="288"/>
      <c r="D6" s="250"/>
    </row>
    <row r="7" spans="2:14" ht="24" customHeight="1" x14ac:dyDescent="0.25">
      <c r="B7" s="182" t="s">
        <v>9</v>
      </c>
      <c r="C7" s="289"/>
      <c r="D7" s="252"/>
    </row>
    <row r="8" spans="2:14" ht="24" customHeight="1" thickBot="1" x14ac:dyDescent="0.3">
      <c r="B8" s="183" t="s">
        <v>10</v>
      </c>
      <c r="C8" s="290"/>
      <c r="D8" s="254"/>
    </row>
    <row r="9" spans="2:14" ht="24" customHeight="1" thickBot="1" x14ac:dyDescent="0.3">
      <c r="K9"/>
      <c r="L9"/>
      <c r="M9"/>
      <c r="N9"/>
    </row>
    <row r="10" spans="2:14" ht="24" customHeight="1" x14ac:dyDescent="0.3">
      <c r="G10" s="158" t="s">
        <v>11</v>
      </c>
      <c r="H10" s="159" t="s">
        <v>12</v>
      </c>
      <c r="I10" s="159" t="s">
        <v>13</v>
      </c>
      <c r="J10" s="160" t="s">
        <v>14</v>
      </c>
      <c r="K10"/>
      <c r="L10"/>
      <c r="M10"/>
      <c r="N10"/>
    </row>
    <row r="11" spans="2:14" ht="24" customHeight="1" x14ac:dyDescent="0.25">
      <c r="G11" s="169" t="s">
        <v>173</v>
      </c>
      <c r="H11" s="6">
        <f>SUM($E$26:$E$29)</f>
        <v>0</v>
      </c>
      <c r="I11" s="6">
        <v>8</v>
      </c>
      <c r="J11" s="146">
        <f t="shared" ref="J11:J13" si="0">H11/I11</f>
        <v>0</v>
      </c>
      <c r="K11"/>
      <c r="L11"/>
      <c r="M11"/>
      <c r="N11"/>
    </row>
    <row r="12" spans="2:14" ht="24" customHeight="1" x14ac:dyDescent="0.25">
      <c r="G12" s="169" t="s">
        <v>174</v>
      </c>
      <c r="H12" s="6">
        <f>SUM($E$35:$E$40)</f>
        <v>0</v>
      </c>
      <c r="I12" s="6">
        <v>12</v>
      </c>
      <c r="J12" s="146">
        <f t="shared" si="0"/>
        <v>0</v>
      </c>
      <c r="K12"/>
      <c r="L12"/>
      <c r="M12"/>
      <c r="N12"/>
    </row>
    <row r="13" spans="2:14" ht="24" customHeight="1" x14ac:dyDescent="0.25">
      <c r="G13" s="170" t="s">
        <v>175</v>
      </c>
      <c r="H13" s="6">
        <f>SUM($E$46:$E$72)</f>
        <v>0</v>
      </c>
      <c r="I13" s="6">
        <v>20</v>
      </c>
      <c r="J13" s="146">
        <f t="shared" si="0"/>
        <v>0</v>
      </c>
    </row>
    <row r="14" spans="2:14" ht="24" customHeight="1" thickBot="1" x14ac:dyDescent="0.3">
      <c r="G14" s="171" t="s">
        <v>176</v>
      </c>
      <c r="H14" s="92">
        <f>SUM($E$78:$E$86)</f>
        <v>0</v>
      </c>
      <c r="I14" s="92">
        <v>18</v>
      </c>
      <c r="J14" s="148">
        <f>H14/I14</f>
        <v>0</v>
      </c>
    </row>
    <row r="15" spans="2:14" ht="24" customHeight="1" thickBot="1" x14ac:dyDescent="0.3">
      <c r="G15" s="155" t="s">
        <v>21</v>
      </c>
      <c r="H15" s="156">
        <f>SUM(H11:H14)</f>
        <v>0</v>
      </c>
      <c r="I15" s="156">
        <f>SUM(I11:I14)</f>
        <v>58</v>
      </c>
      <c r="J15" s="157">
        <f>H15/I15</f>
        <v>0</v>
      </c>
    </row>
    <row r="16" spans="2:14" ht="24" customHeight="1" x14ac:dyDescent="0.25"/>
    <row r="17" spans="1:5" ht="24" customHeight="1" x14ac:dyDescent="0.25"/>
    <row r="18" spans="1:5" ht="24" customHeight="1" x14ac:dyDescent="0.35">
      <c r="A18" s="113"/>
      <c r="B18" s="106"/>
      <c r="C18" s="9"/>
    </row>
    <row r="19" spans="1:5" ht="24" customHeight="1" x14ac:dyDescent="0.35">
      <c r="A19" s="113"/>
      <c r="B19" s="106"/>
      <c r="C19" s="9"/>
    </row>
    <row r="20" spans="1:5" ht="24" customHeight="1" x14ac:dyDescent="0.35">
      <c r="A20" s="113"/>
      <c r="B20" s="106"/>
      <c r="C20" s="9"/>
    </row>
    <row r="21" spans="1:5" ht="15" customHeight="1" x14ac:dyDescent="0.25"/>
    <row r="22" spans="1:5" ht="20.149999999999999" customHeight="1" x14ac:dyDescent="0.25">
      <c r="B22" s="101"/>
    </row>
    <row r="23" spans="1:5" ht="20.149999999999999" customHeight="1" x14ac:dyDescent="0.35">
      <c r="A23" s="113" t="s">
        <v>82</v>
      </c>
      <c r="B23" s="114" t="s">
        <v>185</v>
      </c>
      <c r="C23" s="9"/>
    </row>
    <row r="24" spans="1:5" ht="20.149999999999999" customHeight="1" thickBot="1" x14ac:dyDescent="0.3">
      <c r="B24" s="101"/>
    </row>
    <row r="25" spans="1:5" ht="17.25" customHeight="1" thickBot="1" x14ac:dyDescent="0.35">
      <c r="B25" s="107" t="s">
        <v>249</v>
      </c>
      <c r="C25" s="286"/>
      <c r="D25" s="287"/>
    </row>
    <row r="26" spans="1:5" ht="27" x14ac:dyDescent="0.25">
      <c r="B26" s="218" t="s">
        <v>250</v>
      </c>
      <c r="C26" s="122" t="s">
        <v>186</v>
      </c>
      <c r="D26" s="163"/>
      <c r="E26" s="1" t="str">
        <f>_xlfn.XLOOKUP(D26,LUOKAT!$B$25:$B$27,LUOKAT!$C$25:$C$27,"",0)</f>
        <v/>
      </c>
    </row>
    <row r="27" spans="1:5" ht="27" x14ac:dyDescent="0.25">
      <c r="B27" s="219" t="s">
        <v>277</v>
      </c>
      <c r="C27" s="120" t="s">
        <v>187</v>
      </c>
      <c r="D27" s="80"/>
      <c r="E27" s="1" t="str">
        <f>_xlfn.XLOOKUP(D27,LUOKAT!$B$25:$B$27,LUOKAT!$C$25:$C$27,"",0)</f>
        <v/>
      </c>
    </row>
    <row r="28" spans="1:5" x14ac:dyDescent="0.25">
      <c r="B28" s="219" t="s">
        <v>322</v>
      </c>
      <c r="C28" s="120" t="s">
        <v>188</v>
      </c>
      <c r="D28" s="80"/>
      <c r="E28" s="1" t="str">
        <f>_xlfn.XLOOKUP(D28,LUOKAT!$B$25:$B$27,LUOKAT!$C$25:$C$27,"",0)</f>
        <v/>
      </c>
    </row>
    <row r="29" spans="1:5" ht="32.25" customHeight="1" thickBot="1" x14ac:dyDescent="0.3">
      <c r="B29" s="204" t="s">
        <v>323</v>
      </c>
      <c r="C29" s="121" t="s">
        <v>189</v>
      </c>
      <c r="D29" s="78"/>
      <c r="E29" s="1" t="str">
        <f>_xlfn.XLOOKUP(D29,LUOKAT!$B$25:$B$27,LUOKAT!$C$25:$C$27,"",0)</f>
        <v/>
      </c>
    </row>
    <row r="30" spans="1:5" ht="32.25" customHeight="1" thickBot="1" x14ac:dyDescent="0.3">
      <c r="B30" s="108"/>
      <c r="C30" s="20" t="s">
        <v>21</v>
      </c>
      <c r="D30" s="21" t="str">
        <f>SUM(E26:$E$29)&amp;"/"&amp;8&amp;" "&amp;"p."</f>
        <v>0/8 p.</v>
      </c>
    </row>
    <row r="31" spans="1:5" ht="20.149999999999999" customHeight="1" x14ac:dyDescent="0.25">
      <c r="C31" s="133"/>
      <c r="D31" s="134"/>
    </row>
    <row r="32" spans="1:5" ht="20.149999999999999" customHeight="1" x14ac:dyDescent="0.35">
      <c r="A32" s="115" t="s">
        <v>43</v>
      </c>
      <c r="B32" s="111" t="s">
        <v>190</v>
      </c>
      <c r="C32" s="9"/>
    </row>
    <row r="33" spans="1:5" ht="20.149999999999999" customHeight="1" thickBot="1" x14ac:dyDescent="0.3">
      <c r="B33" s="101"/>
    </row>
    <row r="34" spans="1:5" ht="17.25" customHeight="1" thickBot="1" x14ac:dyDescent="0.35">
      <c r="B34" s="107"/>
      <c r="C34" s="29"/>
      <c r="D34" s="30"/>
    </row>
    <row r="35" spans="1:5" ht="32.25" customHeight="1" x14ac:dyDescent="0.25">
      <c r="B35" s="218" t="s">
        <v>260</v>
      </c>
      <c r="C35" s="33" t="s">
        <v>191</v>
      </c>
      <c r="D35" s="163"/>
      <c r="E35" s="1" t="str">
        <f>_xlfn.XLOOKUP(D35,LUOKAT!$B$21:$B$23,LUOKAT!$C$21:$C$23,"",0)</f>
        <v/>
      </c>
    </row>
    <row r="36" spans="1:5" ht="32.25" customHeight="1" x14ac:dyDescent="0.25">
      <c r="B36" s="219" t="s">
        <v>326</v>
      </c>
      <c r="C36" s="120" t="s">
        <v>192</v>
      </c>
      <c r="D36" s="80"/>
      <c r="E36" s="1" t="str">
        <f>_xlfn.XLOOKUP(D36,LUOKAT!$B$21:$B$23,LUOKAT!$C$21:$C$23,"",0)</f>
        <v/>
      </c>
    </row>
    <row r="37" spans="1:5" ht="32.25" customHeight="1" x14ac:dyDescent="0.25">
      <c r="B37" s="219" t="s">
        <v>324</v>
      </c>
      <c r="C37" s="120" t="s">
        <v>193</v>
      </c>
      <c r="D37" s="80"/>
      <c r="E37" s="1" t="str">
        <f>_xlfn.XLOOKUP(D37,LUOKAT!$B$21:$B$23,LUOKAT!$C$21:$C$23,"",0)</f>
        <v/>
      </c>
    </row>
    <row r="38" spans="1:5" ht="32.25" customHeight="1" x14ac:dyDescent="0.25">
      <c r="B38" s="219" t="s">
        <v>325</v>
      </c>
      <c r="C38" s="118" t="s">
        <v>194</v>
      </c>
      <c r="D38" s="80"/>
      <c r="E38" s="1" t="str">
        <f>_xlfn.XLOOKUP(D38,LUOKAT!$B$21:$B$23,LUOKAT!$C$21:$C$23,"",0)</f>
        <v/>
      </c>
    </row>
    <row r="39" spans="1:5" x14ac:dyDescent="0.25">
      <c r="B39" s="219" t="s">
        <v>327</v>
      </c>
      <c r="C39" s="120" t="s">
        <v>195</v>
      </c>
      <c r="D39" s="80"/>
      <c r="E39" s="1" t="str">
        <f>_xlfn.XLOOKUP(D39,LUOKAT!$B$21:$B$23,LUOKAT!$C$21:$C$23,"",0)</f>
        <v/>
      </c>
    </row>
    <row r="40" spans="1:5" ht="41" thickBot="1" x14ac:dyDescent="0.3">
      <c r="B40" s="204" t="s">
        <v>328</v>
      </c>
      <c r="C40" s="121" t="s">
        <v>196</v>
      </c>
      <c r="D40" s="78"/>
      <c r="E40" s="1" t="str">
        <f>_xlfn.XLOOKUP(D40,LUOKAT!$B$21:$B$23,LUOKAT!$C$21:$C$23,"",0)</f>
        <v/>
      </c>
    </row>
    <row r="41" spans="1:5" ht="18" thickBot="1" x14ac:dyDescent="0.3">
      <c r="B41" s="108"/>
      <c r="C41" s="20" t="s">
        <v>21</v>
      </c>
      <c r="D41" s="21" t="str">
        <f>SUM(E35:$E$40)&amp;"/"&amp;12&amp;" "&amp;"p."</f>
        <v>0/12 p.</v>
      </c>
    </row>
    <row r="42" spans="1:5" ht="20.149999999999999" customHeight="1" x14ac:dyDescent="0.25"/>
    <row r="43" spans="1:5" ht="20.149999999999999" customHeight="1" x14ac:dyDescent="0.35">
      <c r="A43" s="113" t="s">
        <v>47</v>
      </c>
      <c r="B43" s="106" t="s">
        <v>197</v>
      </c>
      <c r="C43" s="9"/>
    </row>
    <row r="44" spans="1:5" ht="20.149999999999999" customHeight="1" thickBot="1" x14ac:dyDescent="0.3">
      <c r="B44" s="109"/>
    </row>
    <row r="45" spans="1:5" ht="17.25" customHeight="1" thickBot="1" x14ac:dyDescent="0.3">
      <c r="B45" s="221" t="s">
        <v>262</v>
      </c>
      <c r="C45" s="292" t="s">
        <v>198</v>
      </c>
      <c r="D45" s="293"/>
    </row>
    <row r="46" spans="1:5" ht="15" customHeight="1" x14ac:dyDescent="0.25">
      <c r="B46" s="220" t="s">
        <v>263</v>
      </c>
      <c r="C46" s="116" t="s">
        <v>199</v>
      </c>
      <c r="D46" s="164"/>
      <c r="E46" s="1" t="str">
        <f>_xlfn.XLOOKUP(D46,LUOKAT!$B$6:$B$7,LUOKAT!$C$6:$C$7,"",0)</f>
        <v/>
      </c>
    </row>
    <row r="47" spans="1:5" x14ac:dyDescent="0.25">
      <c r="B47" s="219" t="s">
        <v>264</v>
      </c>
      <c r="C47" s="117" t="s">
        <v>200</v>
      </c>
      <c r="D47" s="80"/>
      <c r="E47" s="1" t="str">
        <f>_xlfn.XLOOKUP(D47,LUOKAT!$B$6:$B$7,LUOKAT!$C$6:$C$7,"",0)</f>
        <v/>
      </c>
    </row>
    <row r="48" spans="1:5" x14ac:dyDescent="0.25">
      <c r="B48" s="219" t="s">
        <v>287</v>
      </c>
      <c r="C48" s="118" t="s">
        <v>201</v>
      </c>
      <c r="D48" s="80"/>
      <c r="E48" s="1" t="str">
        <f>_xlfn.XLOOKUP(D48,LUOKAT!$B$6:$B$7,LUOKAT!$C$6:$C$7,"",0)</f>
        <v/>
      </c>
    </row>
    <row r="49" spans="2:5" ht="27" x14ac:dyDescent="0.25">
      <c r="B49" s="219" t="s">
        <v>288</v>
      </c>
      <c r="C49" s="118" t="s">
        <v>202</v>
      </c>
      <c r="D49" s="80"/>
      <c r="E49" s="1" t="str">
        <f>_xlfn.XLOOKUP(D49,LUOKAT!$B$6:$B$7,LUOKAT!$C$6:$C$7,"",0)</f>
        <v/>
      </c>
    </row>
    <row r="50" spans="2:5" x14ac:dyDescent="0.25">
      <c r="B50" s="219" t="s">
        <v>289</v>
      </c>
      <c r="C50" s="118" t="s">
        <v>203</v>
      </c>
      <c r="D50" s="80"/>
      <c r="E50" s="1" t="str">
        <f>_xlfn.XLOOKUP(D50,LUOKAT!$B$6:$B$7,LUOKAT!$C$6:$C$7,"",0)</f>
        <v/>
      </c>
    </row>
    <row r="51" spans="2:5" ht="40.5" x14ac:dyDescent="0.25">
      <c r="B51" s="219" t="s">
        <v>329</v>
      </c>
      <c r="C51" s="118" t="s">
        <v>204</v>
      </c>
      <c r="D51" s="80"/>
      <c r="E51" s="1" t="str">
        <f>_xlfn.XLOOKUP(D51,LUOKAT!$B$6:$B$7,LUOKAT!$C$6:$C$7,"",0)</f>
        <v/>
      </c>
    </row>
    <row r="52" spans="2:5" x14ac:dyDescent="0.25">
      <c r="B52" s="219" t="s">
        <v>330</v>
      </c>
      <c r="C52" s="118" t="s">
        <v>205</v>
      </c>
      <c r="D52" s="80"/>
      <c r="E52" s="1" t="str">
        <f>_xlfn.XLOOKUP(D52,LUOKAT!$B$6:$B$7,LUOKAT!$C$6:$C$7,"",0)</f>
        <v/>
      </c>
    </row>
    <row r="53" spans="2:5" x14ac:dyDescent="0.25">
      <c r="B53" s="219" t="s">
        <v>331</v>
      </c>
      <c r="C53" s="118" t="s">
        <v>206</v>
      </c>
      <c r="D53" s="80"/>
      <c r="E53" s="1" t="str">
        <f>_xlfn.XLOOKUP(D53,LUOKAT!$B$6:$B$7,LUOKAT!$C$6:$C$7,"",0)</f>
        <v/>
      </c>
    </row>
    <row r="54" spans="2:5" x14ac:dyDescent="0.25">
      <c r="B54" s="219" t="s">
        <v>332</v>
      </c>
      <c r="C54" s="118" t="s">
        <v>207</v>
      </c>
      <c r="D54" s="80"/>
      <c r="E54" s="1" t="str">
        <f>_xlfn.XLOOKUP(D54,LUOKAT!$B$6:$B$7,LUOKAT!$C$6:$C$7,"",0)</f>
        <v/>
      </c>
    </row>
    <row r="55" spans="2:5" x14ac:dyDescent="0.25">
      <c r="B55" s="219" t="s">
        <v>333</v>
      </c>
      <c r="C55" s="118" t="s">
        <v>208</v>
      </c>
      <c r="D55" s="80"/>
      <c r="E55" s="1" t="str">
        <f>_xlfn.XLOOKUP(D55,LUOKAT!$B$6:$B$7,LUOKAT!$C$6:$C$7,"",0)</f>
        <v/>
      </c>
    </row>
    <row r="56" spans="2:5" x14ac:dyDescent="0.25">
      <c r="B56" s="219" t="s">
        <v>334</v>
      </c>
      <c r="C56" s="118" t="s">
        <v>209</v>
      </c>
      <c r="D56" s="80"/>
      <c r="E56" s="1" t="str">
        <f>_xlfn.XLOOKUP(D56,LUOKAT!$B$6:$B$7,LUOKAT!$C$6:$C$7,"",0)</f>
        <v/>
      </c>
    </row>
    <row r="57" spans="2:5" x14ac:dyDescent="0.25">
      <c r="B57" s="219" t="s">
        <v>335</v>
      </c>
      <c r="C57" s="118" t="s">
        <v>210</v>
      </c>
      <c r="D57" s="80"/>
      <c r="E57" s="1" t="str">
        <f>_xlfn.XLOOKUP(D57,LUOKAT!$B$6:$B$7,LUOKAT!$C$6:$C$7,"",0)</f>
        <v/>
      </c>
    </row>
    <row r="58" spans="2:5" ht="14" thickBot="1" x14ac:dyDescent="0.3">
      <c r="B58" s="222" t="s">
        <v>336</v>
      </c>
      <c r="C58" s="119" t="s">
        <v>211</v>
      </c>
      <c r="D58" s="84"/>
      <c r="E58" s="1" t="str">
        <f>_xlfn.XLOOKUP(D58,LUOKAT!$B$6:$B$7,LUOKAT!$C$6:$C$7,"",0)</f>
        <v/>
      </c>
    </row>
    <row r="59" spans="2:5" ht="18" thickBot="1" x14ac:dyDescent="0.3">
      <c r="B59" s="110"/>
      <c r="C59" s="103" t="s">
        <v>21</v>
      </c>
      <c r="D59" s="28" t="str">
        <f>SUM(E46:$E$58)&amp;"/"&amp;13&amp;" "&amp;"p."</f>
        <v>0/13 p.</v>
      </c>
    </row>
    <row r="60" spans="2:5" ht="20.149999999999999" customHeight="1" thickBot="1" x14ac:dyDescent="0.3">
      <c r="C60" s="101"/>
    </row>
    <row r="61" spans="2:5" ht="17.25" customHeight="1" thickBot="1" x14ac:dyDescent="0.3">
      <c r="B61" s="221" t="s">
        <v>340</v>
      </c>
      <c r="C61" s="294" t="s">
        <v>212</v>
      </c>
      <c r="D61" s="295"/>
    </row>
    <row r="62" spans="2:5" x14ac:dyDescent="0.25">
      <c r="B62" s="220" t="s">
        <v>337</v>
      </c>
      <c r="C62" s="116" t="s">
        <v>213</v>
      </c>
      <c r="D62" s="164"/>
      <c r="E62" s="1" t="str">
        <f>_xlfn.XLOOKUP(D62,LUOKAT!$B$6:$B$7,LUOKAT!$C$6:$C$7,"",0)</f>
        <v/>
      </c>
    </row>
    <row r="63" spans="2:5" x14ac:dyDescent="0.25">
      <c r="B63" s="219" t="s">
        <v>338</v>
      </c>
      <c r="C63" s="117" t="s">
        <v>214</v>
      </c>
      <c r="D63" s="80"/>
      <c r="E63" s="1" t="str">
        <f>_xlfn.XLOOKUP(D63,LUOKAT!$B$6:$B$7,LUOKAT!$C$6:$C$7,"",0)</f>
        <v/>
      </c>
    </row>
    <row r="64" spans="2:5" ht="27.5" thickBot="1" x14ac:dyDescent="0.3">
      <c r="B64" s="222" t="s">
        <v>339</v>
      </c>
      <c r="C64" s="119" t="s">
        <v>215</v>
      </c>
      <c r="D64" s="84"/>
      <c r="E64" s="1" t="str">
        <f>_xlfn.XLOOKUP(D64,LUOKAT!$B$6:$B$7,LUOKAT!$C$6:$C$7,"",0)</f>
        <v/>
      </c>
    </row>
    <row r="65" spans="1:5" ht="18" thickBot="1" x14ac:dyDescent="0.3">
      <c r="B65" s="110"/>
      <c r="C65" s="103" t="s">
        <v>21</v>
      </c>
      <c r="D65" s="28" t="str">
        <f>SUM(E62:$E$64)&amp;"/"&amp;3&amp;" "&amp;"p."</f>
        <v>0/3 p.</v>
      </c>
    </row>
    <row r="66" spans="1:5" ht="20.149999999999999" customHeight="1" thickBot="1" x14ac:dyDescent="0.3">
      <c r="B66" s="109"/>
      <c r="C66" s="101"/>
    </row>
    <row r="67" spans="1:5" ht="17.25" customHeight="1" thickBot="1" x14ac:dyDescent="0.3">
      <c r="B67" s="221" t="s">
        <v>341</v>
      </c>
      <c r="C67" s="294" t="s">
        <v>216</v>
      </c>
      <c r="D67" s="295"/>
    </row>
    <row r="68" spans="1:5" ht="27.5" thickBot="1" x14ac:dyDescent="0.3">
      <c r="B68" s="223" t="s">
        <v>342</v>
      </c>
      <c r="C68" s="123" t="s">
        <v>217</v>
      </c>
      <c r="D68" s="165"/>
      <c r="E68" s="1" t="str">
        <f>_xlfn.XLOOKUP(D68,LUOKAT!$B$25:$B$27,LUOKAT!$C$25:$C$27,"",0)</f>
        <v/>
      </c>
    </row>
    <row r="69" spans="1:5" ht="18" thickBot="1" x14ac:dyDescent="0.3">
      <c r="B69" s="110"/>
      <c r="C69" s="103" t="s">
        <v>21</v>
      </c>
      <c r="D69" s="28" t="str">
        <f>SUM(E$68:$E68)&amp;"/"&amp;2&amp;" "&amp;"p."</f>
        <v>0/2 p.</v>
      </c>
    </row>
    <row r="70" spans="1:5" ht="20.149999999999999" customHeight="1" thickBot="1" x14ac:dyDescent="0.3">
      <c r="B70" s="109"/>
      <c r="C70" s="101"/>
    </row>
    <row r="71" spans="1:5" ht="17.25" customHeight="1" thickBot="1" x14ac:dyDescent="0.3">
      <c r="B71" s="221" t="s">
        <v>344</v>
      </c>
      <c r="C71" s="294" t="s">
        <v>218</v>
      </c>
      <c r="D71" s="295"/>
    </row>
    <row r="72" spans="1:5" ht="41" thickBot="1" x14ac:dyDescent="0.3">
      <c r="B72" s="223" t="s">
        <v>343</v>
      </c>
      <c r="C72" s="123" t="s">
        <v>219</v>
      </c>
      <c r="D72" s="165"/>
      <c r="E72" s="1" t="str">
        <f>_xlfn.XLOOKUP(D72,LUOKAT!$B$25:$B$27,LUOKAT!$C$25:$C$27,"",0)</f>
        <v/>
      </c>
    </row>
    <row r="73" spans="1:5" ht="18" thickBot="1" x14ac:dyDescent="0.3">
      <c r="B73" s="110"/>
      <c r="C73" s="103" t="s">
        <v>21</v>
      </c>
      <c r="D73" s="28" t="str">
        <f>SUM(E$72:$E72)&amp;"/"&amp;2&amp;" "&amp;"p."</f>
        <v>0/2 p.</v>
      </c>
    </row>
    <row r="74" spans="1:5" ht="20.149999999999999" customHeight="1" x14ac:dyDescent="0.25">
      <c r="C74" s="101"/>
    </row>
    <row r="75" spans="1:5" ht="20.149999999999999" customHeight="1" x14ac:dyDescent="0.35">
      <c r="A75" s="113" t="s">
        <v>52</v>
      </c>
      <c r="B75" s="106" t="s">
        <v>220</v>
      </c>
      <c r="C75" s="101"/>
    </row>
    <row r="76" spans="1:5" ht="20.149999999999999" customHeight="1" thickBot="1" x14ac:dyDescent="0.4">
      <c r="A76" s="113"/>
      <c r="B76" s="106"/>
      <c r="C76" s="101"/>
    </row>
    <row r="77" spans="1:5" ht="17.25" customHeight="1" thickBot="1" x14ac:dyDescent="0.35">
      <c r="B77" s="107"/>
      <c r="C77" s="29"/>
      <c r="D77" s="30"/>
    </row>
    <row r="78" spans="1:5" ht="27" x14ac:dyDescent="0.25">
      <c r="B78" s="218" t="s">
        <v>265</v>
      </c>
      <c r="C78" s="191" t="s">
        <v>221</v>
      </c>
      <c r="D78" s="163"/>
      <c r="E78" s="1" t="str">
        <f>_xlfn.XLOOKUP(D78,LUOKAT!$B$25:$B$27,LUOKAT!$C$25:$C$27,"",0)</f>
        <v/>
      </c>
    </row>
    <row r="79" spans="1:5" x14ac:dyDescent="0.25">
      <c r="B79" s="219" t="s">
        <v>345</v>
      </c>
      <c r="C79" s="117" t="s">
        <v>222</v>
      </c>
      <c r="D79" s="80"/>
      <c r="E79" s="1" t="str">
        <f>_xlfn.XLOOKUP(D79,LUOKAT!$B$25:$B$27,LUOKAT!$C$25:$C$27,"",0)</f>
        <v/>
      </c>
    </row>
    <row r="80" spans="1:5" ht="27" x14ac:dyDescent="0.25">
      <c r="B80" s="219" t="s">
        <v>346</v>
      </c>
      <c r="C80" s="190" t="s">
        <v>245</v>
      </c>
      <c r="D80" s="80"/>
      <c r="E80" s="1" t="str">
        <f>_xlfn.XLOOKUP(D80,LUOKAT!$B$25:$B$27,LUOKAT!$C$25:$C$27,"",0)</f>
        <v/>
      </c>
    </row>
    <row r="81" spans="1:5" ht="27" x14ac:dyDescent="0.25">
      <c r="B81" s="219" t="s">
        <v>347</v>
      </c>
      <c r="C81" s="190" t="s">
        <v>246</v>
      </c>
      <c r="D81" s="80"/>
      <c r="E81" s="1" t="str">
        <f>_xlfn.XLOOKUP(D81,LUOKAT!$B$25:$B$27,LUOKAT!$C$25:$C$27,"",0)</f>
        <v/>
      </c>
    </row>
    <row r="82" spans="1:5" ht="27" x14ac:dyDescent="0.25">
      <c r="B82" s="219" t="s">
        <v>348</v>
      </c>
      <c r="C82" s="118" t="s">
        <v>223</v>
      </c>
      <c r="D82" s="80"/>
      <c r="E82" s="1" t="str">
        <f>_xlfn.XLOOKUP(D82,LUOKAT!$B$25:$B$27,LUOKAT!$C$25:$C$27,"",0)</f>
        <v/>
      </c>
    </row>
    <row r="83" spans="1:5" ht="15" customHeight="1" x14ac:dyDescent="0.25">
      <c r="B83" s="219" t="s">
        <v>349</v>
      </c>
      <c r="C83" s="118" t="s">
        <v>224</v>
      </c>
      <c r="D83" s="80"/>
      <c r="E83" s="1" t="str">
        <f>_xlfn.XLOOKUP(D83,LUOKAT!$B$25:$B$27,LUOKAT!$C$25:$C$27,"",0)</f>
        <v/>
      </c>
    </row>
    <row r="84" spans="1:5" ht="27" x14ac:dyDescent="0.25">
      <c r="B84" s="219" t="s">
        <v>350</v>
      </c>
      <c r="C84" s="118" t="s">
        <v>225</v>
      </c>
      <c r="D84" s="80"/>
      <c r="E84" s="1" t="str">
        <f>_xlfn.XLOOKUP(D84,LUOKAT!$B$25:$B$27,LUOKAT!$C$25:$C$27,"",0)</f>
        <v/>
      </c>
    </row>
    <row r="85" spans="1:5" x14ac:dyDescent="0.25">
      <c r="B85" s="219" t="s">
        <v>351</v>
      </c>
      <c r="C85" s="118" t="s">
        <v>226</v>
      </c>
      <c r="D85" s="80"/>
      <c r="E85" s="1" t="str">
        <f>_xlfn.XLOOKUP(D85,LUOKAT!$B$25:$B$27,LUOKAT!$C$25:$C$27,"",0)</f>
        <v/>
      </c>
    </row>
    <row r="86" spans="1:5" ht="38.25" customHeight="1" thickBot="1" x14ac:dyDescent="0.3">
      <c r="B86" s="204" t="s">
        <v>352</v>
      </c>
      <c r="C86" s="11" t="s">
        <v>227</v>
      </c>
      <c r="D86" s="78"/>
      <c r="E86" s="1" t="str">
        <f>_xlfn.XLOOKUP(D86,LUOKAT!$B$25:$B$27,LUOKAT!$C$25:$C$27,"",0)</f>
        <v/>
      </c>
    </row>
    <row r="87" spans="1:5" ht="18" thickBot="1" x14ac:dyDescent="0.3">
      <c r="B87" s="108"/>
      <c r="C87" s="104" t="s">
        <v>21</v>
      </c>
      <c r="D87" s="21" t="str">
        <f>SUM(E$78:$E86)&amp;"/"&amp;18&amp;" "&amp;"p."</f>
        <v>0/18 p.</v>
      </c>
    </row>
    <row r="90" spans="1:5" ht="19.5" x14ac:dyDescent="0.35">
      <c r="A90" s="113" t="s">
        <v>60</v>
      </c>
      <c r="B90" s="106" t="s">
        <v>177</v>
      </c>
      <c r="C90" s="9"/>
    </row>
    <row r="91" spans="1:5" ht="20" thickBot="1" x14ac:dyDescent="0.4">
      <c r="A91" s="113"/>
      <c r="B91" s="106"/>
      <c r="C91" s="9"/>
    </row>
    <row r="92" spans="1:5" ht="15.5" thickBot="1" x14ac:dyDescent="0.35">
      <c r="B92" s="107" t="s">
        <v>268</v>
      </c>
      <c r="C92" s="286"/>
      <c r="D92" s="287"/>
    </row>
    <row r="93" spans="1:5" x14ac:dyDescent="0.25">
      <c r="B93" s="218" t="s">
        <v>269</v>
      </c>
      <c r="C93" s="33" t="s">
        <v>178</v>
      </c>
      <c r="D93" s="163"/>
      <c r="E93" s="1" t="str">
        <f>_xlfn.XLOOKUP(D93,LUOKAT!$B$25:$B$27,LUOKAT!$C$25:$C$27,"",0)</f>
        <v/>
      </c>
    </row>
    <row r="94" spans="1:5" x14ac:dyDescent="0.25">
      <c r="B94" s="222" t="s">
        <v>291</v>
      </c>
      <c r="C94" s="120" t="s">
        <v>179</v>
      </c>
      <c r="D94" s="84"/>
      <c r="E94" s="1" t="str">
        <f>_xlfn.XLOOKUP(D94,LUOKAT!$B$25:$B$27,LUOKAT!$C$25:$C$27,"",0)</f>
        <v/>
      </c>
    </row>
    <row r="95" spans="1:5" x14ac:dyDescent="0.25">
      <c r="B95" s="222" t="s">
        <v>292</v>
      </c>
      <c r="C95" s="120" t="s">
        <v>180</v>
      </c>
      <c r="D95" s="84"/>
      <c r="E95" s="1" t="str">
        <f>_xlfn.XLOOKUP(D95,LUOKAT!$B$25:$B$27,LUOKAT!$C$25:$C$27,"",0)</f>
        <v/>
      </c>
    </row>
    <row r="96" spans="1:5" x14ac:dyDescent="0.25">
      <c r="B96" s="222" t="s">
        <v>353</v>
      </c>
      <c r="C96" s="120" t="s">
        <v>181</v>
      </c>
      <c r="D96" s="84"/>
      <c r="E96" s="1" t="str">
        <f>_xlfn.XLOOKUP(D96,LUOKAT!$B$25:$B$27,LUOKAT!$C$25:$C$27,"",0)</f>
        <v/>
      </c>
    </row>
    <row r="97" spans="2:5" x14ac:dyDescent="0.25">
      <c r="B97" s="222" t="s">
        <v>354</v>
      </c>
      <c r="C97" s="120" t="s">
        <v>182</v>
      </c>
      <c r="D97" s="84"/>
      <c r="E97" s="1" t="str">
        <f>_xlfn.XLOOKUP(D97,LUOKAT!$B$25:$B$27,LUOKAT!$C$25:$C$27,"",0)</f>
        <v/>
      </c>
    </row>
    <row r="98" spans="2:5" x14ac:dyDescent="0.25">
      <c r="B98" s="222" t="s">
        <v>355</v>
      </c>
      <c r="C98" s="120" t="s">
        <v>183</v>
      </c>
      <c r="D98" s="84"/>
      <c r="E98" s="1" t="str">
        <f>_xlfn.XLOOKUP(D98,LUOKAT!$B$25:$B$27,LUOKAT!$C$25:$C$27,"",0)</f>
        <v/>
      </c>
    </row>
    <row r="99" spans="2:5" ht="14" thickBot="1" x14ac:dyDescent="0.3">
      <c r="B99" s="204" t="s">
        <v>356</v>
      </c>
      <c r="C99" s="121" t="s">
        <v>184</v>
      </c>
      <c r="D99" s="78"/>
      <c r="E99" s="1" t="str">
        <f>_xlfn.XLOOKUP(D99,LUOKAT!$B$25:$B$27,LUOKAT!$C$25:$C$27,"",0)</f>
        <v/>
      </c>
    </row>
  </sheetData>
  <sheetProtection algorithmName="SHA-512" hashValue="x6eH1ETpUt04SZYwzyAG+kHhqARjJ0hFIMF7eKNh+7pa2lOiGsphl3uBhxG3PJLBlGRKwGEKSfC1EweP8OyDJg==" saltValue="3cUbeXCuRbD/asHDuiFN3w==" spinCount="100000" sheet="1" objects="1" scenarios="1"/>
  <mergeCells count="11">
    <mergeCell ref="B1:D3"/>
    <mergeCell ref="C45:D45"/>
    <mergeCell ref="C61:D61"/>
    <mergeCell ref="C67:D67"/>
    <mergeCell ref="C71:D71"/>
    <mergeCell ref="C25:D25"/>
    <mergeCell ref="C92:D92"/>
    <mergeCell ref="C6:D6"/>
    <mergeCell ref="C7:D7"/>
    <mergeCell ref="C8:D8"/>
    <mergeCell ref="B5:D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133E074-58BC-4FEC-938A-E5ED6A5E1CA0}">
          <x14:formula1>
            <xm:f>LUOKAT!$B$33:$B$38</xm:f>
          </x14:formula1>
          <xm:sqref>D93:D99</xm:sqref>
        </x14:dataValidation>
        <x14:dataValidation type="list" allowBlank="1" showInputMessage="1" showErrorMessage="1" xr:uid="{4E139F31-797C-4B75-B7A9-8B253F69B71D}">
          <x14:formula1>
            <xm:f>LUOKAT!$B$6:$B$7</xm:f>
          </x14:formula1>
          <xm:sqref>D46:D58 D62:D64</xm:sqref>
        </x14:dataValidation>
        <x14:dataValidation type="list" allowBlank="1" showInputMessage="1" showErrorMessage="1" xr:uid="{1AD28637-5316-4013-9526-12810BBE25C2}">
          <x14:formula1>
            <xm:f>LUOKAT!$B$21:$B$23</xm:f>
          </x14:formula1>
          <xm:sqref>D35:D40</xm:sqref>
        </x14:dataValidation>
        <x14:dataValidation type="list" allowBlank="1" showInputMessage="1" showErrorMessage="1" xr:uid="{453DE1D2-EC18-4A57-973E-E66E83A2068B}">
          <x14:formula1>
            <xm:f>LUOKAT!$B$25:$B$27</xm:f>
          </x14:formula1>
          <xm:sqref>D78:D86 D68 D26:D29 D72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931B-6D3E-4C81-A6FD-30D890A2929B}">
  <sheetPr>
    <tabColor theme="2"/>
  </sheetPr>
  <dimension ref="B2:H38"/>
  <sheetViews>
    <sheetView showGridLines="0" zoomScaleNormal="100" workbookViewId="0">
      <selection activeCell="B14" sqref="B14"/>
    </sheetView>
  </sheetViews>
  <sheetFormatPr defaultColWidth="9.1796875" defaultRowHeight="13.5" x14ac:dyDescent="0.25"/>
  <cols>
    <col min="1" max="1" width="9.1796875" style="1"/>
    <col min="2" max="2" width="24.26953125" style="4" customWidth="1"/>
    <col min="3" max="3" width="17.54296875" style="1" customWidth="1"/>
    <col min="4" max="4" width="6.54296875" style="1" customWidth="1"/>
    <col min="5" max="6" width="12.1796875" style="1" customWidth="1"/>
    <col min="7" max="16384" width="9.1796875" style="1"/>
  </cols>
  <sheetData>
    <row r="2" spans="2:7" x14ac:dyDescent="0.25">
      <c r="B2" s="296" t="s">
        <v>228</v>
      </c>
      <c r="C2" s="296"/>
      <c r="D2" s="296"/>
      <c r="E2" s="296"/>
      <c r="F2" s="296"/>
      <c r="G2" s="296"/>
    </row>
    <row r="3" spans="2:7" x14ac:dyDescent="0.25">
      <c r="B3" s="296"/>
      <c r="C3" s="296"/>
      <c r="D3" s="296"/>
      <c r="E3" s="296"/>
      <c r="F3" s="296"/>
      <c r="G3" s="296"/>
    </row>
    <row r="4" spans="2:7" ht="14" thickBot="1" x14ac:dyDescent="0.3"/>
    <row r="5" spans="2:7" ht="14" thickBot="1" x14ac:dyDescent="0.3">
      <c r="B5" s="52" t="s">
        <v>11</v>
      </c>
      <c r="C5" s="53" t="s">
        <v>229</v>
      </c>
      <c r="E5" s="297" t="s">
        <v>230</v>
      </c>
      <c r="F5" s="298"/>
      <c r="G5" s="53" t="s">
        <v>12</v>
      </c>
    </row>
    <row r="6" spans="2:7" x14ac:dyDescent="0.25">
      <c r="B6" s="54" t="s">
        <v>231</v>
      </c>
      <c r="C6" s="55">
        <v>1</v>
      </c>
      <c r="E6" s="56">
        <v>0</v>
      </c>
      <c r="F6" s="57">
        <v>0.25</v>
      </c>
      <c r="G6" s="58">
        <v>0</v>
      </c>
    </row>
    <row r="7" spans="2:7" ht="14" thickBot="1" x14ac:dyDescent="0.3">
      <c r="B7" s="59" t="s">
        <v>232</v>
      </c>
      <c r="C7" s="60">
        <v>0</v>
      </c>
      <c r="E7" s="61">
        <v>0.26</v>
      </c>
      <c r="F7" s="35">
        <v>0.5</v>
      </c>
      <c r="G7" s="7">
        <v>1</v>
      </c>
    </row>
    <row r="8" spans="2:7" ht="14" thickBot="1" x14ac:dyDescent="0.3">
      <c r="B8" s="62" t="s">
        <v>11</v>
      </c>
      <c r="C8" s="63" t="s">
        <v>229</v>
      </c>
      <c r="E8" s="61">
        <v>0.51</v>
      </c>
      <c r="F8" s="35">
        <v>0.75</v>
      </c>
      <c r="G8" s="7">
        <v>2</v>
      </c>
    </row>
    <row r="9" spans="2:7" ht="14" thickBot="1" x14ac:dyDescent="0.3">
      <c r="B9" s="54" t="s">
        <v>231</v>
      </c>
      <c r="C9" s="55">
        <v>2</v>
      </c>
      <c r="E9" s="64">
        <v>0.76</v>
      </c>
      <c r="F9" s="65">
        <v>1</v>
      </c>
      <c r="G9" s="66">
        <v>3</v>
      </c>
    </row>
    <row r="10" spans="2:7" x14ac:dyDescent="0.25">
      <c r="B10" s="67" t="s">
        <v>170</v>
      </c>
      <c r="C10" s="68">
        <v>1</v>
      </c>
    </row>
    <row r="11" spans="2:7" ht="14" thickBot="1" x14ac:dyDescent="0.3">
      <c r="B11" s="59" t="s">
        <v>232</v>
      </c>
      <c r="C11" s="60">
        <v>0</v>
      </c>
    </row>
    <row r="12" spans="2:7" ht="14" thickBot="1" x14ac:dyDescent="0.3">
      <c r="B12" s="62" t="s">
        <v>11</v>
      </c>
      <c r="C12" s="63" t="s">
        <v>229</v>
      </c>
    </row>
    <row r="13" spans="2:7" x14ac:dyDescent="0.25">
      <c r="B13" s="54" t="s">
        <v>231</v>
      </c>
      <c r="C13" s="55">
        <v>2</v>
      </c>
    </row>
    <row r="14" spans="2:7" x14ac:dyDescent="0.25">
      <c r="B14" s="67" t="s">
        <v>233</v>
      </c>
      <c r="C14" s="7">
        <v>1</v>
      </c>
    </row>
    <row r="15" spans="2:7" ht="14" thickBot="1" x14ac:dyDescent="0.3">
      <c r="B15" s="59" t="s">
        <v>232</v>
      </c>
      <c r="C15" s="60">
        <v>0</v>
      </c>
    </row>
    <row r="16" spans="2:7" ht="14" thickBot="1" x14ac:dyDescent="0.3">
      <c r="B16" s="62" t="s">
        <v>11</v>
      </c>
      <c r="C16" s="63" t="s">
        <v>229</v>
      </c>
    </row>
    <row r="17" spans="2:8" x14ac:dyDescent="0.25">
      <c r="B17" s="69" t="s">
        <v>231</v>
      </c>
      <c r="C17" s="55">
        <v>2</v>
      </c>
    </row>
    <row r="18" spans="2:8" x14ac:dyDescent="0.25">
      <c r="B18" s="67" t="s">
        <v>233</v>
      </c>
      <c r="C18" s="7">
        <v>1</v>
      </c>
    </row>
    <row r="19" spans="2:8" ht="14" thickBot="1" x14ac:dyDescent="0.3">
      <c r="B19" s="70" t="s">
        <v>234</v>
      </c>
      <c r="C19" s="60">
        <v>0</v>
      </c>
    </row>
    <row r="20" spans="2:8" ht="14" thickBot="1" x14ac:dyDescent="0.3">
      <c r="B20" s="62" t="s">
        <v>11</v>
      </c>
      <c r="C20" s="63" t="s">
        <v>229</v>
      </c>
    </row>
    <row r="21" spans="2:8" x14ac:dyDescent="0.25">
      <c r="B21" s="69" t="s">
        <v>231</v>
      </c>
      <c r="C21" s="58">
        <v>2</v>
      </c>
    </row>
    <row r="22" spans="2:8" x14ac:dyDescent="0.25">
      <c r="B22" s="15" t="s">
        <v>235</v>
      </c>
      <c r="C22" s="7">
        <v>1</v>
      </c>
    </row>
    <row r="23" spans="2:8" ht="14" thickBot="1" x14ac:dyDescent="0.3">
      <c r="B23" s="18" t="s">
        <v>232</v>
      </c>
      <c r="C23" s="66">
        <v>0</v>
      </c>
    </row>
    <row r="24" spans="2:8" ht="14" thickBot="1" x14ac:dyDescent="0.3">
      <c r="B24" s="62" t="s">
        <v>11</v>
      </c>
      <c r="C24" s="63" t="s">
        <v>229</v>
      </c>
    </row>
    <row r="25" spans="2:8" x14ac:dyDescent="0.25">
      <c r="B25" s="69" t="s">
        <v>231</v>
      </c>
      <c r="C25" s="58">
        <v>2</v>
      </c>
    </row>
    <row r="26" spans="2:8" x14ac:dyDescent="0.25">
      <c r="B26" s="15" t="s">
        <v>236</v>
      </c>
      <c r="C26" s="7">
        <v>1</v>
      </c>
    </row>
    <row r="27" spans="2:8" ht="14" thickBot="1" x14ac:dyDescent="0.3">
      <c r="B27" s="18" t="s">
        <v>232</v>
      </c>
      <c r="C27" s="66">
        <v>0</v>
      </c>
    </row>
    <row r="28" spans="2:8" ht="14" thickBot="1" x14ac:dyDescent="0.3">
      <c r="B28" s="62" t="s">
        <v>11</v>
      </c>
      <c r="C28" s="63" t="s">
        <v>229</v>
      </c>
    </row>
    <row r="29" spans="2:8" x14ac:dyDescent="0.25">
      <c r="B29" s="69" t="s">
        <v>231</v>
      </c>
      <c r="C29" s="55">
        <v>2</v>
      </c>
    </row>
    <row r="30" spans="2:8" x14ac:dyDescent="0.25">
      <c r="B30" s="67" t="s">
        <v>237</v>
      </c>
      <c r="C30" s="7">
        <v>1</v>
      </c>
    </row>
    <row r="31" spans="2:8" ht="14" thickBot="1" x14ac:dyDescent="0.3">
      <c r="B31" s="70" t="s">
        <v>234</v>
      </c>
      <c r="C31" s="60">
        <v>0</v>
      </c>
      <c r="H31" s="180"/>
    </row>
    <row r="32" spans="2:8" ht="14" thickBot="1" x14ac:dyDescent="0.3">
      <c r="B32" s="62" t="s">
        <v>11</v>
      </c>
      <c r="C32" s="63" t="s">
        <v>229</v>
      </c>
    </row>
    <row r="33" spans="2:3" x14ac:dyDescent="0.25">
      <c r="B33" s="69" t="s">
        <v>238</v>
      </c>
      <c r="C33" s="58"/>
    </row>
    <row r="34" spans="2:3" x14ac:dyDescent="0.25">
      <c r="B34" s="67" t="s">
        <v>239</v>
      </c>
      <c r="C34" s="7"/>
    </row>
    <row r="35" spans="2:3" x14ac:dyDescent="0.25">
      <c r="B35" s="67" t="s">
        <v>240</v>
      </c>
      <c r="C35" s="7"/>
    </row>
    <row r="36" spans="2:3" x14ac:dyDescent="0.25">
      <c r="B36" s="67" t="s">
        <v>241</v>
      </c>
      <c r="C36" s="7"/>
    </row>
    <row r="37" spans="2:3" x14ac:dyDescent="0.25">
      <c r="B37" s="67" t="s">
        <v>242</v>
      </c>
      <c r="C37" s="7"/>
    </row>
    <row r="38" spans="2:3" ht="14" thickBot="1" x14ac:dyDescent="0.3">
      <c r="B38" s="70" t="s">
        <v>243</v>
      </c>
      <c r="C38" s="66"/>
    </row>
  </sheetData>
  <sheetProtection algorithmName="SHA-512" hashValue="OQXKFHWwHnf0GPlJdhbRAbC1YZk83klUvpl4i0GWnJl9bBwe0YGCuGusMsfBKHI5bgBAJD2sVqJNVznx/VlSyg==" saltValue="DV+Lm6/3kCwATl7x07GzRg==" spinCount="100000" sheet="1" objects="1" scenarios="1"/>
  <mergeCells count="2">
    <mergeCell ref="B2:G3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C795B68407554469330366214AD8F38" ma:contentTypeVersion="4" ma:contentTypeDescription="Luo uusi asiakirja." ma:contentTypeScope="" ma:versionID="ffb5b0a0eb34d1f5433f6dddefec92c9">
  <xsd:schema xmlns:xsd="http://www.w3.org/2001/XMLSchema" xmlns:xs="http://www.w3.org/2001/XMLSchema" xmlns:p="http://schemas.microsoft.com/office/2006/metadata/properties" xmlns:ns2="051f151f-48e7-4856-beb5-74be8e01de6a" targetNamespace="http://schemas.microsoft.com/office/2006/metadata/properties" ma:root="true" ma:fieldsID="9a474d36aec12dcb39e2e154327b93f5" ns2:_="">
    <xsd:import namespace="051f151f-48e7-4856-beb5-74be8e01de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f151f-48e7-4856-beb5-74be8e01d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DF600-E813-4554-B09B-ED9C93560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f151f-48e7-4856-beb5-74be8e01d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3458D-6711-4650-AA90-70FAF05354EB}">
  <ds:schemaRefs>
    <ds:schemaRef ds:uri="051f151f-48e7-4856-beb5-74be8e01de6a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D9D613-5A20-43B6-A22D-826D77B68B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OHJESIVU</vt:lpstr>
      <vt:lpstr>ORGANISAATIOTASO</vt:lpstr>
      <vt:lpstr>YKSIKKÖTASO</vt:lpstr>
      <vt:lpstr>KLIININEN TASO</vt:lpstr>
      <vt:lpstr>LUOKAT</vt:lpstr>
      <vt:lpstr>Sheet2</vt:lpstr>
    </vt:vector>
  </TitlesOfParts>
  <Manager/>
  <Company>grow.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HUS  Excel Template</dc:title>
  <dc:subject/>
  <dc:creator>Metsäniemi Joonas;tuomo.tohonen@hus.fi</dc:creator>
  <cp:keywords/>
  <dc:description/>
  <cp:lastModifiedBy>Satu Viertiö</cp:lastModifiedBy>
  <cp:revision/>
  <dcterms:created xsi:type="dcterms:W3CDTF">2016-10-23T13:00:51Z</dcterms:created>
  <dcterms:modified xsi:type="dcterms:W3CDTF">2026-03-17T11:18:13Z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>©grow for keva</vt:lpwstr>
  </property>
  <property fmtid="{D5CDD505-2E9C-101B-9397-08002B2CF9AE}" pid="3" name="ContentTypeId">
    <vt:lpwstr>0x010100AC795B68407554469330366214AD8F38</vt:lpwstr>
  </property>
</Properties>
</file>