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soilaveltheim/Documents/"/>
    </mc:Choice>
  </mc:AlternateContent>
  <xr:revisionPtr revIDLastSave="0" documentId="13_ncr:1_{81EC904B-F8AE-164A-AFB6-4279FF9E1E28}" xr6:coauthVersionLast="45" xr6:coauthVersionMax="45" xr10:uidLastSave="{00000000-0000-0000-0000-000000000000}"/>
  <bookViews>
    <workbookView xWindow="1960" yWindow="640" windowWidth="24720" windowHeight="13500" xr2:uid="{00000000-000D-0000-FFFF-FFFF00000000}"/>
  </bookViews>
  <sheets>
    <sheet name="Yleistä" sheetId="7" r:id="rId1"/>
    <sheet name="Helsinki" sheetId="12" r:id="rId2"/>
    <sheet name="Espoo" sheetId="13" r:id="rId3"/>
    <sheet name="Vantaa" sheetId="14" r:id="rId4"/>
    <sheet name="Järvenpää" sheetId="16" r:id="rId5"/>
    <sheet name="Yhteenveto tukimuodoista" sheetId="2" r:id="rId6"/>
    <sheet name="Esimerkkejä" sheetId="9" r:id="rId7"/>
    <sheet name="20 kaupunkia" sheetId="17" r:id="rId8"/>
  </sheets>
  <definedNames>
    <definedName name="Esp" localSheetId="2">Espoo!$A$33</definedName>
    <definedName name="Esp" localSheetId="1">Helsinki!#REF!</definedName>
    <definedName name="Esp" localSheetId="4">Järvenpää!#REF!</definedName>
    <definedName name="Esp" localSheetId="3">Vantaa!#REF!</definedName>
    <definedName name="Esp">#REF!</definedName>
    <definedName name="Hel" localSheetId="2">Espoo!#REF!</definedName>
    <definedName name="Hel" localSheetId="1">Helsinki!$A$32</definedName>
    <definedName name="Hel" localSheetId="4">Järvenpää!#REF!</definedName>
    <definedName name="Hel" localSheetId="3">Vantaa!#REF!</definedName>
    <definedName name="Hel">#REF!</definedName>
    <definedName name="Jär" localSheetId="2">Espoo!#REF!</definedName>
    <definedName name="Jär" localSheetId="1">Helsinki!#REF!</definedName>
    <definedName name="Jär" localSheetId="4">Järvenpää!$A$32</definedName>
    <definedName name="Jär" localSheetId="3">Vantaa!#REF!</definedName>
    <definedName name="Jär">#REF!</definedName>
    <definedName name="_xlnm.Print_Area" localSheetId="2">Espoo!$A$1:$I$31</definedName>
    <definedName name="_xlnm.Print_Area" localSheetId="1">Helsinki!$A$1:$J$48</definedName>
    <definedName name="_xlnm.Print_Area" localSheetId="4">Järvenpää!$A$1:$I$31</definedName>
    <definedName name="_xlnm.Print_Area" localSheetId="3">Vantaa!$A$1:$I$31</definedName>
    <definedName name="Van" localSheetId="2">Espoo!#REF!</definedName>
    <definedName name="Van" localSheetId="1">Helsinki!#REF!</definedName>
    <definedName name="Van" localSheetId="4">Järvenpää!#REF!</definedName>
    <definedName name="Van" localSheetId="3">Vantaa!$A$33</definedName>
    <definedName name="Van">#REF!</definedName>
    <definedName name="Vuosipalkka" localSheetId="2">Espoo!$A$12</definedName>
    <definedName name="Vuosipalkka" localSheetId="1">Helsinki!$A$12</definedName>
    <definedName name="Vuosipalkka" localSheetId="4">Järvenpää!$A$12</definedName>
    <definedName name="Vuosipalkka" localSheetId="3">Vantaa!$A$12</definedName>
    <definedName name="Vuosipalkk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6" l="1"/>
  <c r="E33" i="16"/>
  <c r="H24" i="16"/>
  <c r="D24" i="16"/>
  <c r="D22" i="16"/>
  <c r="H20" i="16"/>
  <c r="E19" i="16"/>
  <c r="G13" i="16"/>
  <c r="C9" i="16"/>
  <c r="C10" i="16" s="1"/>
  <c r="D12" i="16" s="1"/>
  <c r="G8" i="16"/>
  <c r="G7" i="16"/>
  <c r="C35" i="14"/>
  <c r="C36" i="14" s="1"/>
  <c r="H24" i="14"/>
  <c r="D24" i="14"/>
  <c r="D22" i="14"/>
  <c r="H20" i="14"/>
  <c r="E19" i="14"/>
  <c r="G13" i="14"/>
  <c r="C9" i="14"/>
  <c r="C10" i="14" s="1"/>
  <c r="D12" i="14" s="1"/>
  <c r="G8" i="14"/>
  <c r="G35" i="14" s="1"/>
  <c r="G36" i="14" s="1"/>
  <c r="G7" i="14"/>
  <c r="H24" i="13"/>
  <c r="D24" i="13"/>
  <c r="D22" i="13"/>
  <c r="H20" i="13"/>
  <c r="E19" i="13"/>
  <c r="G13" i="13"/>
  <c r="C9" i="13"/>
  <c r="C10" i="13" s="1"/>
  <c r="D12" i="13" s="1"/>
  <c r="G8" i="13"/>
  <c r="G9" i="13" s="1"/>
  <c r="G7" i="13"/>
  <c r="I41" i="12"/>
  <c r="H24" i="12"/>
  <c r="D24" i="12"/>
  <c r="D22" i="12"/>
  <c r="H20" i="12"/>
  <c r="E19" i="12"/>
  <c r="G13" i="12"/>
  <c r="C9" i="12"/>
  <c r="C10" i="12" s="1"/>
  <c r="D12" i="12" s="1"/>
  <c r="G8" i="12"/>
  <c r="G7" i="12"/>
  <c r="D13" i="16" l="1"/>
  <c r="D14" i="16" s="1"/>
  <c r="G9" i="16"/>
  <c r="G10" i="16" s="1"/>
  <c r="H12" i="16" s="1"/>
  <c r="G9" i="14"/>
  <c r="G10" i="14" s="1"/>
  <c r="H12" i="14" s="1"/>
  <c r="D13" i="14"/>
  <c r="D14" i="14" s="1"/>
  <c r="G10" i="13"/>
  <c r="H12" i="13" s="1"/>
  <c r="H13" i="13" s="1"/>
  <c r="H14" i="13" s="1"/>
  <c r="D13" i="13"/>
  <c r="D14" i="13" s="1"/>
  <c r="D13" i="12"/>
  <c r="D14" i="12" s="1"/>
  <c r="G9" i="12"/>
  <c r="G10" i="12" s="1"/>
  <c r="H12" i="12" s="1"/>
  <c r="D43" i="16" l="1"/>
  <c r="E18" i="16"/>
  <c r="H13" i="16"/>
  <c r="H14" i="16" s="1"/>
  <c r="H13" i="14"/>
  <c r="H14" i="14" s="1"/>
  <c r="E18" i="14"/>
  <c r="E24" i="14" s="1"/>
  <c r="D41" i="14"/>
  <c r="D45" i="13"/>
  <c r="E18" i="13"/>
  <c r="I18" i="13"/>
  <c r="H45" i="13"/>
  <c r="H13" i="12"/>
  <c r="H14" i="12" s="1"/>
  <c r="E18" i="12"/>
  <c r="D45" i="12"/>
  <c r="H43" i="16" l="1"/>
  <c r="I18" i="16"/>
  <c r="E24" i="16"/>
  <c r="H41" i="14"/>
  <c r="I18" i="14"/>
  <c r="I24" i="14" s="1"/>
  <c r="E34" i="14"/>
  <c r="E39" i="14" s="1"/>
  <c r="E29" i="14"/>
  <c r="E38" i="13"/>
  <c r="E34" i="13"/>
  <c r="I24" i="13"/>
  <c r="I29" i="13" s="1"/>
  <c r="E24" i="13"/>
  <c r="E24" i="12"/>
  <c r="H45" i="12"/>
  <c r="I18" i="12"/>
  <c r="I24" i="12" s="1"/>
  <c r="E37" i="12"/>
  <c r="E33" i="12" l="1"/>
  <c r="E43" i="12" s="1"/>
  <c r="E42" i="13"/>
  <c r="E29" i="16"/>
  <c r="E41" i="16"/>
  <c r="I24" i="16"/>
  <c r="I41" i="16" s="1"/>
  <c r="I29" i="14"/>
  <c r="I30" i="14" s="1"/>
  <c r="I34" i="14"/>
  <c r="I39" i="14" s="1"/>
  <c r="I41" i="14" s="1"/>
  <c r="E41" i="14"/>
  <c r="E30" i="14"/>
  <c r="I30" i="13"/>
  <c r="I45" i="13"/>
  <c r="E29" i="13"/>
  <c r="I29" i="12"/>
  <c r="I43" i="12"/>
  <c r="E29" i="12"/>
  <c r="I29" i="16" l="1"/>
  <c r="E30" i="16"/>
  <c r="E43" i="16"/>
  <c r="H43" i="14"/>
  <c r="H44" i="14"/>
  <c r="D44" i="14"/>
  <c r="D43" i="14"/>
  <c r="H48" i="13"/>
  <c r="H47" i="13"/>
  <c r="E45" i="13"/>
  <c r="E30" i="13"/>
  <c r="E45" i="12"/>
  <c r="E30" i="12"/>
  <c r="I45" i="12"/>
  <c r="I30" i="12"/>
  <c r="D46" i="16" l="1"/>
  <c r="D45" i="16"/>
  <c r="I30" i="16"/>
  <c r="D48" i="13"/>
  <c r="D47" i="13"/>
  <c r="H47" i="12"/>
  <c r="H48" i="12"/>
  <c r="D48" i="12"/>
  <c r="D47" i="12"/>
  <c r="I43" i="16" l="1"/>
  <c r="H45" i="16" l="1"/>
  <c r="H46" i="16"/>
</calcChain>
</file>

<file path=xl/sharedStrings.xml><?xml version="1.0" encoding="utf-8"?>
<sst xmlns="http://schemas.openxmlformats.org/spreadsheetml/2006/main" count="450" uniqueCount="188">
  <si>
    <t>Palkkatuki</t>
  </si>
  <si>
    <t>Vuosipalkan sivukulut</t>
  </si>
  <si>
    <t>Tukimuoto</t>
  </si>
  <si>
    <t>Helsingin työssäkäyntialue</t>
  </si>
  <si>
    <t>Aluerajoutus</t>
  </si>
  <si>
    <t>Kotikuntarajoitus</t>
  </si>
  <si>
    <t>Vain helsinkiläisille</t>
  </si>
  <si>
    <t>Pituus</t>
  </si>
  <si>
    <t>Max 10 kk</t>
  </si>
  <si>
    <t>Vaikuttavia tekijöitä</t>
  </si>
  <si>
    <t>Työttömyyden kesto, ikä, osatyökykyisyys</t>
  </si>
  <si>
    <t>Työsuhde</t>
  </si>
  <si>
    <t>de minimis</t>
  </si>
  <si>
    <t>kyllä</t>
  </si>
  <si>
    <t>Min 1 kk, 30 vk-tuntia ja TES-palkka</t>
  </si>
  <si>
    <t>Määrä</t>
  </si>
  <si>
    <t>500 €/kk, 1-10 kk</t>
  </si>
  <si>
    <t>Muuta huomioitavaa</t>
  </si>
  <si>
    <t>Max 800 €/kk, 1-10 kk</t>
  </si>
  <si>
    <t>Rekrytointipalkkio</t>
  </si>
  <si>
    <t>Kertakorvaus</t>
  </si>
  <si>
    <t>Palkkatuen määrä</t>
  </si>
  <si>
    <t>Max 4000 €</t>
  </si>
  <si>
    <t>Ei</t>
  </si>
  <si>
    <t>Haettava viimeistään kuukauden kuluessa hankinnan tai muutostyön teon jälkeen.</t>
  </si>
  <si>
    <t>Tuen myöntäjä</t>
  </si>
  <si>
    <t>Helsingin kaupunki</t>
  </si>
  <si>
    <t>TE-toimisto</t>
  </si>
  <si>
    <t>Haettava viimeistään kuukauden kuluessa hankinnan tai muutostyön teon jälkeen siltä TE-toimistolta, jonka toimialueella työpaikka sijaitsee.</t>
  </si>
  <si>
    <t>Anomus tehtävä ennen työsuhteen alkamista</t>
  </si>
  <si>
    <t>30-50 % palkkauskustannuksista, enintään 1400 €/kk (2019)</t>
  </si>
  <si>
    <t>valtiontukien yleisen ryhmäpoikkeusasetuksen mukaisena tukena tai de minimis -tukena</t>
  </si>
  <si>
    <t>6-24 kk, riippuu työttömyyden pituudesta, iästä ja mahdollisesta vammasta</t>
  </si>
  <si>
    <t>Kulu</t>
  </si>
  <si>
    <t>1. vuosi</t>
  </si>
  <si>
    <t>2. vuosi</t>
  </si>
  <si>
    <t>Tuki</t>
  </si>
  <si>
    <t>Max 18 kk</t>
  </si>
  <si>
    <t>Tuntipalkka</t>
  </si>
  <si>
    <t>Vuosipalkka</t>
  </si>
  <si>
    <t>Palkkakulu yhteensä</t>
  </si>
  <si>
    <t>Muuttujat</t>
  </si>
  <si>
    <t>Työaika tuntia/kuukausi</t>
  </si>
  <si>
    <t>Palkka/kuukausi</t>
  </si>
  <si>
    <t>Työaika kuukautta/vuosi</t>
  </si>
  <si>
    <t>Min 18 kk, 30 vk-tuntia ja TES-palkka</t>
  </si>
  <si>
    <t>Työaika tuntia/viikko</t>
  </si>
  <si>
    <t>Työolosuhteiden järjestelytuki - työntekijän tuki</t>
  </si>
  <si>
    <t>Vantaa-lisä</t>
  </si>
  <si>
    <t>500 €/kk, palkkatuen keston ajaksi, max 12 kk</t>
  </si>
  <si>
    <t>Vantaan kaupunki</t>
  </si>
  <si>
    <t>Vain vantaalaisille</t>
  </si>
  <si>
    <t>Max 12 kk</t>
  </si>
  <si>
    <t>TESin mukainen tai "tavanomainen, kohtuullinen" palkka</t>
  </si>
  <si>
    <t>Työllistetyn palkkaamisesta syntyviin muihin kuin palkkauskustannuksiin silloin, kun niihin ei makseta muuta tukea. Tällaisia ovat esimerkiksi työtila-, työväline-, työvaate-, perehdytys- tai ohjauskustannukset.</t>
  </si>
  <si>
    <t>Espoon kaupunki</t>
  </si>
  <si>
    <t>Vain espoolaisille</t>
  </si>
  <si>
    <t>Max 6 kk</t>
  </si>
  <si>
    <t>Jos tuki on myönnetty de minimis -tukena, tai jos ryhmäpoikkeuksena, tuet yhteensä eivät saa ylittää 50 % palkkauskustannuksista.</t>
  </si>
  <si>
    <t>800 €/kk (ei saa ylittää palkkaa)</t>
  </si>
  <si>
    <t>Anomuksen teko</t>
  </si>
  <si>
    <t>Yrityksen ja työnantajan Oma asiointi -palvelu</t>
  </si>
  <si>
    <t xml:space="preserve"> Helsinki-lisä -hakulomake</t>
  </si>
  <si>
    <t>Tukea haetaan siltä TE-toimistolta, jonka toimialueella työpaikka sijaitsee.</t>
  </si>
  <si>
    <t>Oma Vantaa -asiointipalvelussa. Asiointipalveluun kirjaudutaan yksityishenkilönä, minkä jälkeen palveluun luodaan yritystoimija perustietoineen.</t>
  </si>
  <si>
    <t>Linkki rekrytointituen hakemukseen (.doc)</t>
  </si>
  <si>
    <t>Max 12 kk (tai palkkatuen pituus)</t>
  </si>
  <si>
    <t xml:space="preserve">Edellyttää myös palkkatukipäätöksen.
Palkkatuen ja Espoo-lisän kokonaissumma ei saa ylittää palkkaamisesta aiheutuvia kokonaiskustannuksia. </t>
  </si>
  <si>
    <t>Työaika vähintään 25h/vko.
TESin mukainen  tai "tavanomainen ja kohtuullinen palkka".</t>
  </si>
  <si>
    <t>Palkkatukiprosentti (0, 30, 40 tai 50 %)</t>
  </si>
  <si>
    <t>500 €/kk, palkkatuen keston ajaksi, max 12 kk (ks. "Muuta huomioitavaa")</t>
  </si>
  <si>
    <t>Tuki suhteuttuna työaikaan</t>
  </si>
  <si>
    <t>Palkkatuen pituus (kk)</t>
  </si>
  <si>
    <t>Vain suuntaa antavaan arviointiin</t>
  </si>
  <si>
    <t>Palkkatuki (2019 max 1400 €/kk)</t>
  </si>
  <si>
    <t>Työsuhde on jatkunut keskeytymättä ja Helsinki-lisä kriteerit täyttäen vähintään 16 kk ajan (eli 6 kk Rekrytointi- tai Työllistämistukijakson jälkeen)</t>
  </si>
  <si>
    <t>Espoo-lisä: rekrytointituki</t>
  </si>
  <si>
    <t>Helsinki-lisä: rekrytointituki</t>
  </si>
  <si>
    <t>Helsinki-lisä: työllistämistuki</t>
  </si>
  <si>
    <t>Helsinki-lisä: rekrytointipalkkio</t>
  </si>
  <si>
    <t>Työolosuhteiden järjestelytuki: uudet työvälineet ja muutostyöt</t>
  </si>
  <si>
    <t xml:space="preserve">Työolosuhteiden järjestelytuki: apu toiselta työntekijältä
</t>
  </si>
  <si>
    <t>Espoo-lisä: työllistämistuki</t>
  </si>
  <si>
    <t>Työolosuhteiden järjestelytuki - välineet (2019 max 4000 €)</t>
  </si>
  <si>
    <t>Rekrytointituki (vain jos EI palkkatukea)</t>
  </si>
  <si>
    <t>Työllistämisen Espoo-lisä (vain jos MYÖS palkkatuki)</t>
  </si>
  <si>
    <t>Järvenpään kaupunki</t>
  </si>
  <si>
    <t>Vain järvenpääläisille</t>
  </si>
  <si>
    <t>Iisisti töihin -hanke</t>
  </si>
  <si>
    <t>Työllistämistukien vaikutus osatyökykyisen palkkakustannuksiin</t>
  </si>
  <si>
    <t>Helsinki</t>
  </si>
  <si>
    <t>Espoo</t>
  </si>
  <si>
    <t>Vantaa</t>
  </si>
  <si>
    <t>Järvenpää</t>
  </si>
  <si>
    <t>Tukeen vaikuttaa yrityksen taloudellinen tilanne, jonka TE-viranomainen selvittää yrityksen tilinpäätöstietojen perusteella.</t>
  </si>
  <si>
    <t>Järppi-tuki (jos EI palkkatukea)</t>
  </si>
  <si>
    <t>Järppi-tuki (jos palkkatuki)</t>
  </si>
  <si>
    <t>Työolosuhteiden järjestelytuki</t>
  </si>
  <si>
    <t>Tuki työpaikalla</t>
  </si>
  <si>
    <t>Kuntalisät</t>
  </si>
  <si>
    <t>Työtunteja viikossa</t>
  </si>
  <si>
    <t>Työkuukausia vuodessa</t>
  </si>
  <si>
    <t>Yhteensä</t>
  </si>
  <si>
    <t>Kulu työolosuhteiden järjestelystä</t>
  </si>
  <si>
    <t>Kompensaatio</t>
  </si>
  <si>
    <t>Rekrytointituki (muihin kuin palkkakustannuksiin, vain jos EI työolosuhteiden järjestelytukea)</t>
  </si>
  <si>
    <t>Työllistämistuki (vain jos MYÖS palkkatuki)</t>
  </si>
  <si>
    <t>Vantaa-lisä (vain jos MYÖS palkkatuki, muihin kuin palkkakustannuksiin)</t>
  </si>
  <si>
    <t>Osatyökykyisen palkka ja mahdolliset tuet</t>
  </si>
  <si>
    <t>1. Palkkaus</t>
  </si>
  <si>
    <t>2. Valtion tuet ja korvaukset</t>
  </si>
  <si>
    <t>Osuus palkkakuluista</t>
  </si>
  <si>
    <t>3.4 Kuntalisät Järvenpää</t>
  </si>
  <si>
    <t>Tukien määrä on aina yksilöllinen ja tapauskohtainen, päätökseen vaikuttavat mm. työnhakijan tausta, palkkaavan yrityksen taloudellinen tilanne sekä valtion ja kuntien tukiin kohdistetut määrärahat.</t>
  </si>
  <si>
    <t xml:space="preserve">Laskelman tulos ei ole sitova minkään tahon kannalta eikä siihen voi vedota. </t>
  </si>
  <si>
    <t>HUOMIOITAVAA</t>
  </si>
  <si>
    <t>Kompensaatio kaikkiin kuluihin verrattuna</t>
  </si>
  <si>
    <t>Kompensaatio palkkakuluun verrattuna</t>
  </si>
  <si>
    <t>Kulut ja tuet yhteensä</t>
  </si>
  <si>
    <t>Leikattu kuntalisä (määrä ei saa ylittää palkkakustannuksia)</t>
  </si>
  <si>
    <t>Oletus: Ei tukea 2. vuonna</t>
  </si>
  <si>
    <t>Päivitetty</t>
  </si>
  <si>
    <t>Lähtöarvot</t>
  </si>
  <si>
    <t>Tukien määrät perustuvat vuoden 2019 tietoihin.</t>
  </si>
  <si>
    <t>Valtion tuet yhteensä (korkeintaan palkkakulu)</t>
  </si>
  <si>
    <t>TARKISTA AJANTASAINEN TIETO TUKIEN SAATAVUUDESTA TE-PALVELUISTA JA KAUPUNGEILTA.</t>
  </si>
  <si>
    <t>Pääkaupunkiseudun esimerkkilaskelmia</t>
  </si>
  <si>
    <t>Kuntalisät Espoo</t>
  </si>
  <si>
    <t>Kuntalisät Vantaa</t>
  </si>
  <si>
    <t>Kuntalisät Helsinki</t>
  </si>
  <si>
    <t xml:space="preserve">Tukilaskelma on karkea eikä ota huomioon kaikkia tukien myöntämiseen liittyviä yksityiskohtia. Suurimmilla lähtöarvoilla ja tukitasoilla laskelma antaa tuloksen, joka toteutuu todellisuudessa vain äärimmäisen harvoin. </t>
  </si>
  <si>
    <t>TARKOITUS</t>
  </si>
  <si>
    <t>Laskelma on laadittu Iisisti töihin -hankkeessa yritysten käyttöön. Laskelma antaa esimerkkejä valtion ja muutamien pääkaupunkiseudun kuntien tarjoamista tuista osatyökykyisten palkkaamiseksi.</t>
  </si>
  <si>
    <t>Muutamia esimerkkilaskelmia</t>
  </si>
  <si>
    <t>Ei löydy</t>
  </si>
  <si>
    <t>Salo</t>
  </si>
  <si>
    <t>x</t>
  </si>
  <si>
    <t>Kotka</t>
  </si>
  <si>
    <t>Mikkeli</t>
  </si>
  <si>
    <t>Vain yhdistyksille</t>
  </si>
  <si>
    <t>Rovaniemi</t>
  </si>
  <si>
    <t>Seinäjoki</t>
  </si>
  <si>
    <t>Hämeenlinna</t>
  </si>
  <si>
    <t>Vaasa</t>
  </si>
  <si>
    <t>Lappeenranta</t>
  </si>
  <si>
    <t>Joensuu</t>
  </si>
  <si>
    <t>Kouvola</t>
  </si>
  <si>
    <t>Pori</t>
  </si>
  <si>
    <t>Kuopio</t>
  </si>
  <si>
    <t>Lahti</t>
  </si>
  <si>
    <t>Jyväskylä</t>
  </si>
  <si>
    <t>(x)</t>
  </si>
  <si>
    <t>Turku</t>
  </si>
  <si>
    <t>Oulu</t>
  </si>
  <si>
    <t>Tampere</t>
  </si>
  <si>
    <t>Rekrypalkkio</t>
  </si>
  <si>
    <t>Välineisiin ja ohjaukseen</t>
  </si>
  <si>
    <t>Palkkaan</t>
  </si>
  <si>
    <t>Kaupunki</t>
  </si>
  <si>
    <t>Päivitetty 3.2.2020</t>
  </si>
  <si>
    <t>20 suurimman kaupungin työllistämistuki yrityksille</t>
  </si>
  <si>
    <t>20 €/t, max 20 t/kk/18 kk</t>
  </si>
  <si>
    <t>TÄYTÄ ORANSSIT SOLUT</t>
  </si>
  <si>
    <t>Espoo-lisä hakemuksen sivulle</t>
  </si>
  <si>
    <t>Tuen määrä €/kk (nyt 800 €/kk)</t>
  </si>
  <si>
    <t>Kuukautta vuodessa (max 6 kk)</t>
  </si>
  <si>
    <t>Tuen määrä €/kk (nyt 500 €/kk)</t>
  </si>
  <si>
    <t>Kuukautta vuodessa (max 12 kk)</t>
  </si>
  <si>
    <t>Kuukautta vuodessa (max 10 kk)</t>
  </si>
  <si>
    <t>Tuen määrä €/t (nyt 20 €/t)</t>
  </si>
  <si>
    <t>Tuntia kuukaudessa (max 20 t/kk)</t>
  </si>
  <si>
    <t>Kuukautta vuodessa (vuodet yhteensä max 18 kk)</t>
  </si>
  <si>
    <t>Tuen määrä €/kk (nyt kork. 500 €/kk, suhteutetaan täyteen työaikaan)</t>
  </si>
  <si>
    <t>Tuen määrä €/kk (max 500 €/kk)</t>
  </si>
  <si>
    <t>Kuukautta vuodessa (max 8 kk)</t>
  </si>
  <si>
    <t>Tuen määrä €/kk (nyt max 300 €/kk)</t>
  </si>
  <si>
    <r>
      <t xml:space="preserve">Voidaan myöntää sellaisen työttömän työnhakijan palkkaamiseen, jolla </t>
    </r>
    <r>
      <rPr>
        <b/>
        <sz val="11"/>
        <color theme="1" tint="-0.249977111117893"/>
        <rFont val="Calibri"/>
        <family val="2"/>
        <scheme val="minor"/>
      </rPr>
      <t>ei ole</t>
    </r>
    <r>
      <rPr>
        <sz val="11"/>
        <color theme="1" tint="-0.249977111117893"/>
        <rFont val="Calibri"/>
        <family val="2"/>
        <scheme val="minor"/>
      </rPr>
      <t xml:space="preserve"> oikeutta TE-toimiston myöntämään palkkatukeen</t>
    </r>
  </si>
  <si>
    <r>
      <t xml:space="preserve">Palkkakustannuksiin </t>
    </r>
    <r>
      <rPr>
        <b/>
        <sz val="11"/>
        <color theme="1" tint="-0.249977111117893"/>
        <rFont val="Calibri"/>
        <family val="2"/>
        <scheme val="minor"/>
      </rPr>
      <t>TE-toimiston myöntämän palkkatuen rinnalle</t>
    </r>
    <r>
      <rPr>
        <sz val="11"/>
        <color theme="1" tint="-0.249977111117893"/>
        <rFont val="Calibri"/>
        <family val="2"/>
        <scheme val="minor"/>
      </rPr>
      <t>.
Yritykset palkatessaan vajaakuntoisen henkilön (palkkatuen peruste on työsuoritukseen vaikuttava pysyvä tai pysyväisluonteinen vamma tai sairaus).</t>
    </r>
  </si>
  <si>
    <r>
      <t xml:space="preserve">- Palkkauksesta syntyviin muihin kuin palkkakuluihin, kuten perehdytys-, ohjaus- ja työvälinekustannuksiin. 
- Edellytyksenä Te-toimiston </t>
    </r>
    <r>
      <rPr>
        <b/>
        <sz val="11"/>
        <color theme="1" tint="-0.249977111117893"/>
        <rFont val="Calibri"/>
        <family val="2"/>
        <scheme val="minor"/>
      </rPr>
      <t>myönteinen</t>
    </r>
    <r>
      <rPr>
        <sz val="11"/>
        <color theme="1" tint="-0.249977111117893"/>
        <rFont val="Calibri"/>
        <family val="2"/>
        <scheme val="minor"/>
      </rPr>
      <t xml:space="preserve"> palkkatukipäätös.
- Osa-aikatyöntekijöiden kohdalla tuen suuruus suhteutetaan tuntimäärään. Mikäli työaika on esim. 60 prosenttia kokonaistyöajasta, on tuen suuruus 60 %.</t>
    </r>
  </si>
  <si>
    <t>JÄRPPI -työllistämisen lisätuki</t>
  </si>
  <si>
    <t>Max 24 kk</t>
  </si>
  <si>
    <t xml:space="preserve">
JÄRPPI-hakemusten käsittelu ja neuvonta:  ohjeet JÄRPPI -tuki  -sivulla</t>
  </si>
  <si>
    <t>Tukea haetaan TE-toimistolta.</t>
  </si>
  <si>
    <t>Max 8 kk/työsuhde</t>
  </si>
  <si>
    <t>- Vähintään 6kk työttömänä työnhakijana TE-toimiston rekisterissä.  TE -toimiston myöntämä palkkatuki vaikuttaa kaupungilta saatavan Järppi-tuen määrään.
- Todistus kielteisestä TE -toimiston palkkatukipäätöksestä on toimitettava Järppi-hakemuksen mukana. 
- Työnhakijan on todistettava työttömyytensä kesto.</t>
  </si>
  <si>
    <t xml:space="preserve">Jos mahdollisuus TE-toimiston palkkatukeen: Järppi-tukea enintään 300€/ täysi työssäolokuukausi. Ilman palkkatukea 500€/ täysi työssäolokuukausi.   </t>
  </si>
  <si>
    <t>v1.5</t>
  </si>
  <si>
    <t xml:space="preserve"> Vuonna 2017 palkkatuen määrään katto oli 1400e / kk.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</si>
</sst>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€&quot;;\-#,##0\ &quot;€&quot;"/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2F62AD"/>
      <name val="Calibri"/>
      <family val="2"/>
      <scheme val="minor"/>
    </font>
    <font>
      <sz val="11"/>
      <color rgb="FF2F62AD"/>
      <name val="Calibri"/>
      <family val="2"/>
      <scheme val="minor"/>
    </font>
    <font>
      <b/>
      <sz val="18"/>
      <color rgb="FF2F62AD"/>
      <name val="Calibri"/>
      <family val="2"/>
      <scheme val="minor"/>
    </font>
    <font>
      <sz val="16"/>
      <color rgb="FF2F62AD"/>
      <name val="Calibri"/>
      <family val="2"/>
      <scheme val="minor"/>
    </font>
    <font>
      <b/>
      <sz val="11"/>
      <color rgb="FF2F62AD"/>
      <name val="Calibri"/>
      <family val="2"/>
      <scheme val="minor"/>
    </font>
    <font>
      <b/>
      <sz val="11"/>
      <color theme="1" tint="-0.499984740745262"/>
      <name val="Calibri"/>
      <family val="2"/>
      <scheme val="minor"/>
    </font>
    <font>
      <sz val="11"/>
      <color theme="1" tint="-0.499984740745262"/>
      <name val="Calibri"/>
      <family val="2"/>
      <scheme val="minor"/>
    </font>
    <font>
      <u/>
      <sz val="11"/>
      <color theme="1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-0.249977111117893"/>
      <name val="Calibri"/>
      <family val="2"/>
      <scheme val="minor"/>
    </font>
    <font>
      <b/>
      <sz val="11"/>
      <color theme="1" tint="-0.249977111117893"/>
      <name val="Calibri"/>
      <family val="2"/>
      <scheme val="minor"/>
    </font>
    <font>
      <b/>
      <sz val="18"/>
      <color theme="1" tint="-0.249977111117893"/>
      <name val="Calibri"/>
      <family val="2"/>
      <scheme val="minor"/>
    </font>
    <font>
      <b/>
      <sz val="14"/>
      <color theme="1" tint="-0.249977111117893"/>
      <name val="Calibri"/>
      <family val="2"/>
      <scheme val="minor"/>
    </font>
    <font>
      <u/>
      <sz val="11"/>
      <color theme="1" tint="-0.249977111117893"/>
      <name val="Calibri"/>
      <family val="2"/>
      <scheme val="minor"/>
    </font>
    <font>
      <sz val="10"/>
      <color theme="1" tint="-0.249977111117893"/>
      <name val="Arial"/>
      <family val="2"/>
    </font>
    <font>
      <sz val="16"/>
      <color theme="1" tint="-0.249977111117893"/>
      <name val="Calibri"/>
      <family val="2"/>
      <scheme val="minor"/>
    </font>
    <font>
      <sz val="14"/>
      <color theme="1" tint="-0.249977111117893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CDFE2"/>
        <bgColor indexed="64"/>
      </patternFill>
    </fill>
    <fill>
      <patternFill patternType="solid">
        <fgColor rgb="FFFCE4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7C973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 wrapText="1"/>
    </xf>
    <xf numFmtId="5" fontId="0" fillId="0" borderId="0" xfId="3" applyNumberFormat="1" applyFont="1" applyBorder="1" applyAlignment="1">
      <alignment horizontal="center"/>
    </xf>
    <xf numFmtId="0" fontId="2" fillId="0" borderId="0" xfId="1" applyBorder="1" applyAlignment="1">
      <alignment wrapText="1"/>
    </xf>
    <xf numFmtId="5" fontId="0" fillId="0" borderId="0" xfId="3" applyNumberFormat="1" applyFont="1" applyFill="1" applyBorder="1" applyAlignment="1">
      <alignment horizontal="center"/>
    </xf>
    <xf numFmtId="0" fontId="2" fillId="0" borderId="2" xfId="1" applyBorder="1" applyAlignment="1">
      <alignment wrapText="1"/>
    </xf>
    <xf numFmtId="5" fontId="0" fillId="0" borderId="2" xfId="3" applyNumberFormat="1" applyFont="1" applyFill="1" applyBorder="1" applyAlignment="1">
      <alignment horizontal="center"/>
    </xf>
    <xf numFmtId="5" fontId="0" fillId="0" borderId="2" xfId="3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5" fontId="1" fillId="0" borderId="0" xfId="3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5" fontId="0" fillId="0" borderId="3" xfId="3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5" fontId="0" fillId="0" borderId="5" xfId="3" applyNumberFormat="1" applyFont="1" applyBorder="1" applyAlignment="1">
      <alignment horizontal="center"/>
    </xf>
    <xf numFmtId="5" fontId="1" fillId="0" borderId="5" xfId="3" applyNumberFormat="1" applyFon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5" fontId="0" fillId="0" borderId="7" xfId="3" applyNumberFormat="1" applyFont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2" fillId="0" borderId="6" xfId="1" applyBorder="1" applyAlignment="1">
      <alignment horizontal="center"/>
    </xf>
    <xf numFmtId="5" fontId="0" fillId="0" borderId="6" xfId="3" applyNumberFormat="1" applyFont="1" applyFill="1" applyBorder="1" applyAlignment="1">
      <alignment horizontal="center"/>
    </xf>
    <xf numFmtId="5" fontId="0" fillId="0" borderId="6" xfId="3" applyNumberFormat="1" applyFont="1" applyBorder="1" applyAlignment="1">
      <alignment horizontal="center"/>
    </xf>
    <xf numFmtId="5" fontId="0" fillId="0" borderId="13" xfId="3" applyNumberFormat="1" applyFont="1" applyBorder="1" applyAlignment="1">
      <alignment horizontal="center"/>
    </xf>
    <xf numFmtId="5" fontId="0" fillId="0" borderId="14" xfId="3" applyNumberFormat="1" applyFont="1" applyBorder="1" applyAlignment="1">
      <alignment horizontal="center"/>
    </xf>
    <xf numFmtId="5" fontId="0" fillId="0" borderId="15" xfId="3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5" fontId="0" fillId="0" borderId="13" xfId="3" applyNumberFormat="1" applyFont="1" applyFill="1" applyBorder="1" applyAlignment="1">
      <alignment horizontal="center"/>
    </xf>
    <xf numFmtId="5" fontId="0" fillId="0" borderId="14" xfId="3" applyNumberFormat="1" applyFont="1" applyFill="1" applyBorder="1" applyAlignment="1">
      <alignment horizontal="center"/>
    </xf>
    <xf numFmtId="0" fontId="2" fillId="0" borderId="16" xfId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 horizontal="right" wrapText="1"/>
    </xf>
    <xf numFmtId="5" fontId="0" fillId="0" borderId="5" xfId="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5" fontId="0" fillId="0" borderId="17" xfId="3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5" fontId="0" fillId="0" borderId="0" xfId="3" applyNumberFormat="1" applyFont="1" applyBorder="1" applyAlignment="1">
      <alignment horizontal="left"/>
    </xf>
    <xf numFmtId="0" fontId="8" fillId="0" borderId="0" xfId="0" applyFont="1" applyAlignment="1"/>
    <xf numFmtId="5" fontId="1" fillId="0" borderId="0" xfId="3" applyNumberFormat="1" applyFont="1" applyBorder="1" applyAlignment="1">
      <alignment horizontal="center"/>
    </xf>
    <xf numFmtId="0" fontId="2" fillId="0" borderId="0" xfId="1"/>
    <xf numFmtId="0" fontId="2" fillId="0" borderId="0" xfId="1" applyAlignment="1">
      <alignment wrapText="1"/>
    </xf>
    <xf numFmtId="5" fontId="0" fillId="0" borderId="17" xfId="3" applyNumberFormat="1" applyFont="1" applyBorder="1" applyAlignment="1">
      <alignment horizontal="right"/>
    </xf>
    <xf numFmtId="0" fontId="0" fillId="0" borderId="14" xfId="0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6" xfId="0" applyFill="1" applyBorder="1" applyAlignment="1">
      <alignment horizontal="center"/>
    </xf>
    <xf numFmtId="5" fontId="0" fillId="0" borderId="15" xfId="3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2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14" xfId="3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left" wrapText="1"/>
    </xf>
    <xf numFmtId="0" fontId="1" fillId="3" borderId="6" xfId="0" applyFont="1" applyFill="1" applyBorder="1" applyAlignment="1">
      <alignment horizontal="right"/>
    </xf>
    <xf numFmtId="5" fontId="1" fillId="3" borderId="0" xfId="3" applyNumberFormat="1" applyFont="1" applyFill="1" applyBorder="1" applyAlignment="1">
      <alignment horizontal="center"/>
    </xf>
    <xf numFmtId="5" fontId="1" fillId="3" borderId="6" xfId="3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5" fontId="1" fillId="3" borderId="11" xfId="3" applyNumberFormat="1" applyFont="1" applyFill="1" applyBorder="1" applyAlignment="1">
      <alignment horizontal="center"/>
    </xf>
    <xf numFmtId="9" fontId="1" fillId="3" borderId="12" xfId="2" applyFont="1" applyFill="1" applyBorder="1" applyAlignment="1">
      <alignment horizontal="center"/>
    </xf>
    <xf numFmtId="5" fontId="1" fillId="3" borderId="10" xfId="3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right" wrapText="1"/>
    </xf>
    <xf numFmtId="0" fontId="6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wrapText="1"/>
    </xf>
    <xf numFmtId="5" fontId="6" fillId="4" borderId="6" xfId="3" applyNumberFormat="1" applyFont="1" applyFill="1" applyBorder="1" applyAlignment="1">
      <alignment horizontal="center"/>
    </xf>
    <xf numFmtId="9" fontId="6" fillId="4" borderId="11" xfId="2" applyFont="1" applyFill="1" applyBorder="1" applyAlignment="1">
      <alignment horizontal="center" vertical="center"/>
    </xf>
    <xf numFmtId="5" fontId="6" fillId="4" borderId="5" xfId="3" applyNumberFormat="1" applyFont="1" applyFill="1" applyBorder="1" applyAlignment="1">
      <alignment horizontal="center"/>
    </xf>
    <xf numFmtId="5" fontId="6" fillId="4" borderId="10" xfId="3" applyNumberFormat="1" applyFont="1" applyFill="1" applyBorder="1" applyAlignment="1">
      <alignment horizontal="center"/>
    </xf>
    <xf numFmtId="5" fontId="6" fillId="4" borderId="12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5" fontId="5" fillId="0" borderId="0" xfId="3" applyNumberFormat="1" applyFont="1" applyFill="1" applyBorder="1" applyAlignment="1">
      <alignment horizontal="center"/>
    </xf>
    <xf numFmtId="5" fontId="1" fillId="0" borderId="2" xfId="3" applyNumberFormat="1" applyFont="1" applyFill="1" applyBorder="1" applyAlignment="1">
      <alignment horizontal="center"/>
    </xf>
    <xf numFmtId="5" fontId="6" fillId="0" borderId="0" xfId="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5" fontId="6" fillId="4" borderId="10" xfId="3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0" fontId="0" fillId="5" borderId="0" xfId="0" applyFill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15" fillId="6" borderId="0" xfId="0" applyFont="1" applyFill="1" applyAlignment="1">
      <alignment wrapText="1"/>
    </xf>
    <xf numFmtId="0" fontId="5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 wrapText="1"/>
    </xf>
    <xf numFmtId="5" fontId="5" fillId="6" borderId="6" xfId="3" applyNumberFormat="1" applyFont="1" applyFill="1" applyBorder="1" applyAlignment="1">
      <alignment horizontal="center"/>
    </xf>
    <xf numFmtId="5" fontId="5" fillId="6" borderId="0" xfId="3" applyNumberFormat="1" applyFont="1" applyFill="1" applyBorder="1" applyAlignment="1">
      <alignment horizontal="center"/>
    </xf>
    <xf numFmtId="5" fontId="5" fillId="6" borderId="5" xfId="3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5" fontId="5" fillId="6" borderId="19" xfId="3" applyNumberFormat="1" applyFont="1" applyFill="1" applyBorder="1" applyAlignment="1">
      <alignment horizontal="center"/>
    </xf>
    <xf numFmtId="5" fontId="5" fillId="6" borderId="20" xfId="3" applyNumberFormat="1" applyFont="1" applyFill="1" applyBorder="1" applyAlignment="1">
      <alignment horizontal="center"/>
    </xf>
    <xf numFmtId="5" fontId="5" fillId="6" borderId="18" xfId="3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5" fontId="0" fillId="6" borderId="19" xfId="3" applyNumberFormat="1" applyFont="1" applyFill="1" applyBorder="1" applyAlignment="1">
      <alignment horizontal="center"/>
    </xf>
    <xf numFmtId="5" fontId="0" fillId="6" borderId="20" xfId="3" applyNumberFormat="1" applyFont="1" applyFill="1" applyBorder="1" applyAlignment="1">
      <alignment horizontal="center"/>
    </xf>
    <xf numFmtId="5" fontId="0" fillId="6" borderId="18" xfId="3" applyNumberFormat="1" applyFont="1" applyFill="1" applyBorder="1" applyAlignment="1">
      <alignment horizontal="center"/>
    </xf>
    <xf numFmtId="0" fontId="16" fillId="0" borderId="0" xfId="0" applyFont="1"/>
    <xf numFmtId="0" fontId="19" fillId="0" borderId="0" xfId="0" applyFont="1" applyBorder="1" applyAlignment="1">
      <alignment horizontal="right" wrapText="1"/>
    </xf>
    <xf numFmtId="0" fontId="19" fillId="0" borderId="6" xfId="0" applyFont="1" applyBorder="1"/>
    <xf numFmtId="0" fontId="4" fillId="9" borderId="19" xfId="0" applyFont="1" applyFill="1" applyBorder="1" applyAlignment="1"/>
    <xf numFmtId="0" fontId="15" fillId="9" borderId="18" xfId="0" applyFont="1" applyFill="1" applyBorder="1" applyAlignment="1"/>
    <xf numFmtId="0" fontId="4" fillId="9" borderId="20" xfId="0" applyFont="1" applyFill="1" applyBorder="1" applyAlignment="1"/>
    <xf numFmtId="0" fontId="20" fillId="6" borderId="21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20" fillId="6" borderId="2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5" fontId="19" fillId="0" borderId="4" xfId="3" applyNumberFormat="1" applyFont="1" applyBorder="1" applyAlignment="1">
      <alignment horizontal="center"/>
    </xf>
    <xf numFmtId="5" fontId="20" fillId="0" borderId="1" xfId="3" applyNumberFormat="1" applyFont="1" applyBorder="1" applyAlignment="1">
      <alignment horizontal="center"/>
    </xf>
    <xf numFmtId="5" fontId="19" fillId="0" borderId="1" xfId="3" applyNumberFormat="1" applyFont="1" applyBorder="1" applyAlignment="1">
      <alignment horizontal="center"/>
    </xf>
    <xf numFmtId="5" fontId="19" fillId="0" borderId="4" xfId="3" applyNumberFormat="1" applyFont="1" applyFill="1" applyBorder="1" applyAlignment="1">
      <alignment horizontal="center"/>
    </xf>
    <xf numFmtId="5" fontId="19" fillId="0" borderId="7" xfId="3" applyNumberFormat="1" applyFont="1" applyBorder="1" applyAlignment="1">
      <alignment horizontal="center"/>
    </xf>
    <xf numFmtId="5" fontId="19" fillId="0" borderId="5" xfId="3" applyNumberFormat="1" applyFont="1" applyBorder="1" applyAlignment="1">
      <alignment horizontal="center"/>
    </xf>
    <xf numFmtId="5" fontId="19" fillId="0" borderId="1" xfId="0" applyNumberFormat="1" applyFont="1" applyBorder="1" applyAlignment="1">
      <alignment horizontal="center"/>
    </xf>
    <xf numFmtId="5" fontId="19" fillId="0" borderId="16" xfId="3" applyNumberFormat="1" applyFont="1" applyFill="1" applyBorder="1" applyAlignment="1">
      <alignment horizontal="center"/>
    </xf>
    <xf numFmtId="5" fontId="20" fillId="3" borderId="7" xfId="3" applyNumberFormat="1" applyFont="1" applyFill="1" applyBorder="1" applyAlignment="1">
      <alignment horizontal="center"/>
    </xf>
    <xf numFmtId="9" fontId="19" fillId="0" borderId="4" xfId="0" applyNumberFormat="1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5" fontId="20" fillId="0" borderId="5" xfId="3" applyNumberFormat="1" applyFont="1" applyBorder="1" applyAlignment="1">
      <alignment horizontal="center"/>
    </xf>
    <xf numFmtId="0" fontId="21" fillId="6" borderId="0" xfId="0" applyFont="1" applyFill="1" applyAlignment="1">
      <alignment wrapText="1"/>
    </xf>
    <xf numFmtId="0" fontId="20" fillId="8" borderId="0" xfId="0" applyFont="1" applyFill="1" applyAlignment="1">
      <alignment wrapText="1"/>
    </xf>
    <xf numFmtId="0" fontId="20" fillId="9" borderId="18" xfId="0" applyFont="1" applyFill="1" applyBorder="1" applyAlignment="1"/>
    <xf numFmtId="0" fontId="20" fillId="6" borderId="0" xfId="0" applyFont="1" applyFill="1" applyAlignment="1">
      <alignment wrapText="1"/>
    </xf>
    <xf numFmtId="9" fontId="20" fillId="3" borderId="12" xfId="2" applyFont="1" applyFill="1" applyBorder="1" applyAlignment="1">
      <alignment horizontal="center"/>
    </xf>
    <xf numFmtId="5" fontId="20" fillId="0" borderId="7" xfId="3" applyNumberFormat="1" applyFont="1" applyBorder="1" applyAlignment="1">
      <alignment horizontal="center"/>
    </xf>
    <xf numFmtId="0" fontId="19" fillId="0" borderId="2" xfId="0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left" wrapText="1"/>
    </xf>
    <xf numFmtId="0" fontId="19" fillId="6" borderId="21" xfId="0" applyFont="1" applyFill="1" applyBorder="1" applyAlignment="1">
      <alignment horizontal="center"/>
    </xf>
    <xf numFmtId="9" fontId="22" fillId="4" borderId="11" xfId="2" applyFont="1" applyFill="1" applyBorder="1" applyAlignment="1">
      <alignment horizontal="center" vertical="center"/>
    </xf>
    <xf numFmtId="5" fontId="19" fillId="0" borderId="0" xfId="3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6" fontId="19" fillId="0" borderId="0" xfId="0" applyNumberFormat="1" applyFont="1" applyAlignment="1">
      <alignment horizontal="left" vertical="center" wrapText="1"/>
    </xf>
    <xf numFmtId="0" fontId="19" fillId="0" borderId="0" xfId="0" quotePrefix="1" applyFont="1" applyAlignment="1">
      <alignment horizontal="left" vertical="center" wrapText="1"/>
    </xf>
    <xf numFmtId="0" fontId="19" fillId="0" borderId="0" xfId="0" applyFont="1"/>
    <xf numFmtId="0" fontId="25" fillId="0" borderId="0" xfId="0" applyFont="1"/>
    <xf numFmtId="0" fontId="20" fillId="0" borderId="0" xfId="0" applyFont="1"/>
    <xf numFmtId="0" fontId="19" fillId="0" borderId="18" xfId="0" applyFont="1" applyBorder="1"/>
    <xf numFmtId="0" fontId="19" fillId="0" borderId="10" xfId="0" applyFont="1" applyBorder="1"/>
    <xf numFmtId="0" fontId="19" fillId="0" borderId="19" xfId="0" applyFont="1" applyBorder="1"/>
    <xf numFmtId="6" fontId="19" fillId="2" borderId="0" xfId="0" applyNumberFormat="1" applyFont="1" applyFill="1" applyBorder="1"/>
    <xf numFmtId="164" fontId="19" fillId="2" borderId="0" xfId="4" applyNumberFormat="1" applyFont="1" applyFill="1" applyBorder="1"/>
    <xf numFmtId="0" fontId="19" fillId="0" borderId="0" xfId="0" applyFont="1" applyBorder="1"/>
    <xf numFmtId="9" fontId="19" fillId="7" borderId="0" xfId="0" applyNumberFormat="1" applyFont="1" applyFill="1" applyBorder="1"/>
    <xf numFmtId="6" fontId="19" fillId="0" borderId="0" xfId="0" applyNumberFormat="1" applyFont="1" applyBorder="1"/>
    <xf numFmtId="5" fontId="19" fillId="0" borderId="0" xfId="0" applyNumberFormat="1" applyFont="1" applyBorder="1"/>
    <xf numFmtId="0" fontId="19" fillId="0" borderId="11" xfId="0" applyFont="1" applyBorder="1"/>
    <xf numFmtId="6" fontId="19" fillId="2" borderId="0" xfId="0" applyNumberFormat="1" applyFont="1" applyFill="1"/>
    <xf numFmtId="164" fontId="19" fillId="0" borderId="0" xfId="4" applyNumberFormat="1" applyFont="1"/>
    <xf numFmtId="9" fontId="19" fillId="0" borderId="0" xfId="0" applyNumberFormat="1" applyFont="1"/>
    <xf numFmtId="6" fontId="19" fillId="0" borderId="0" xfId="0" applyNumberFormat="1" applyFont="1"/>
    <xf numFmtId="5" fontId="19" fillId="0" borderId="0" xfId="0" applyNumberFormat="1" applyFont="1"/>
    <xf numFmtId="9" fontId="19" fillId="0" borderId="11" xfId="2" applyFont="1" applyBorder="1"/>
    <xf numFmtId="9" fontId="19" fillId="0" borderId="0" xfId="2" applyFont="1"/>
    <xf numFmtId="0" fontId="19" fillId="0" borderId="20" xfId="0" applyFont="1" applyBorder="1"/>
    <xf numFmtId="0" fontId="19" fillId="0" borderId="5" xfId="0" applyFont="1" applyBorder="1"/>
    <xf numFmtId="5" fontId="19" fillId="0" borderId="5" xfId="0" applyNumberFormat="1" applyFont="1" applyBorder="1"/>
    <xf numFmtId="9" fontId="19" fillId="0" borderId="12" xfId="2" applyFont="1" applyBorder="1"/>
    <xf numFmtId="164" fontId="19" fillId="2" borderId="0" xfId="4" applyNumberFormat="1" applyFont="1" applyFill="1"/>
    <xf numFmtId="9" fontId="19" fillId="2" borderId="0" xfId="0" applyNumberFormat="1" applyFont="1" applyFill="1"/>
    <xf numFmtId="0" fontId="26" fillId="0" borderId="0" xfId="0" applyFont="1"/>
    <xf numFmtId="14" fontId="26" fillId="0" borderId="0" xfId="0" applyNumberFormat="1" applyFont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23" fillId="0" borderId="0" xfId="1" applyFont="1" applyAlignment="1">
      <alignment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6" fontId="19" fillId="0" borderId="0" xfId="0" applyNumberFormat="1" applyFont="1" applyFill="1" applyAlignment="1">
      <alignment horizontal="left" vertical="center" wrapText="1"/>
    </xf>
    <xf numFmtId="0" fontId="19" fillId="0" borderId="0" xfId="0" quotePrefix="1" applyFont="1" applyFill="1" applyAlignment="1">
      <alignment horizontal="left" vertical="center" wrapText="1"/>
    </xf>
    <xf numFmtId="0" fontId="17" fillId="0" borderId="0" xfId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20" fillId="10" borderId="0" xfId="0" applyFont="1" applyFill="1" applyAlignment="1">
      <alignment horizontal="left"/>
    </xf>
    <xf numFmtId="5" fontId="19" fillId="11" borderId="4" xfId="3" applyNumberFormat="1" applyFont="1" applyFill="1" applyBorder="1" applyAlignment="1">
      <alignment horizontal="center"/>
    </xf>
    <xf numFmtId="0" fontId="19" fillId="11" borderId="4" xfId="0" applyFont="1" applyFill="1" applyBorder="1" applyAlignment="1">
      <alignment horizontal="center"/>
    </xf>
    <xf numFmtId="9" fontId="19" fillId="11" borderId="4" xfId="0" applyNumberFormat="1" applyFont="1" applyFill="1" applyBorder="1" applyAlignment="1">
      <alignment horizontal="center"/>
    </xf>
    <xf numFmtId="9" fontId="16" fillId="11" borderId="9" xfId="0" applyNumberFormat="1" applyFont="1" applyFill="1" applyBorder="1" applyAlignment="1">
      <alignment horizontal="center"/>
    </xf>
    <xf numFmtId="1" fontId="16" fillId="11" borderId="4" xfId="0" applyNumberFormat="1" applyFont="1" applyFill="1" applyBorder="1" applyAlignment="1">
      <alignment horizontal="center"/>
    </xf>
    <xf numFmtId="5" fontId="19" fillId="11" borderId="7" xfId="3" applyNumberFormat="1" applyFont="1" applyFill="1" applyBorder="1" applyAlignment="1">
      <alignment horizontal="center"/>
    </xf>
    <xf numFmtId="1" fontId="19" fillId="11" borderId="4" xfId="0" applyNumberFormat="1" applyFont="1" applyFill="1" applyBorder="1" applyAlignment="1">
      <alignment horizontal="center"/>
    </xf>
    <xf numFmtId="9" fontId="19" fillId="11" borderId="16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5" fontId="19" fillId="10" borderId="4" xfId="3" applyNumberFormat="1" applyFont="1" applyFill="1" applyBorder="1" applyAlignment="1">
      <alignment horizontal="center"/>
    </xf>
    <xf numFmtId="0" fontId="19" fillId="10" borderId="4" xfId="0" applyFont="1" applyFill="1" applyBorder="1" applyAlignment="1">
      <alignment horizontal="center"/>
    </xf>
    <xf numFmtId="9" fontId="19" fillId="10" borderId="4" xfId="0" applyNumberFormat="1" applyFont="1" applyFill="1" applyBorder="1" applyAlignment="1">
      <alignment horizontal="center"/>
    </xf>
    <xf numFmtId="9" fontId="19" fillId="10" borderId="9" xfId="0" applyNumberFormat="1" applyFont="1" applyFill="1" applyBorder="1" applyAlignment="1">
      <alignment horizontal="center"/>
    </xf>
    <xf numFmtId="1" fontId="19" fillId="10" borderId="4" xfId="0" applyNumberFormat="1" applyFont="1" applyFill="1" applyBorder="1" applyAlignment="1">
      <alignment horizontal="center"/>
    </xf>
    <xf numFmtId="5" fontId="19" fillId="10" borderId="7" xfId="3" applyNumberFormat="1" applyFont="1" applyFill="1" applyBorder="1" applyAlignment="1">
      <alignment horizontal="center"/>
    </xf>
    <xf numFmtId="1" fontId="16" fillId="10" borderId="4" xfId="0" applyNumberFormat="1" applyFont="1" applyFill="1" applyBorder="1" applyAlignment="1">
      <alignment horizontal="center"/>
    </xf>
    <xf numFmtId="9" fontId="16" fillId="10" borderId="16" xfId="0" applyNumberFormat="1" applyFont="1" applyFill="1" applyBorder="1" applyAlignment="1">
      <alignment horizontal="center"/>
    </xf>
    <xf numFmtId="5" fontId="19" fillId="10" borderId="16" xfId="3" applyNumberFormat="1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9" fontId="19" fillId="10" borderId="16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left" wrapText="1"/>
    </xf>
    <xf numFmtId="0" fontId="27" fillId="12" borderId="0" xfId="1" applyFont="1" applyFill="1" applyAlignment="1">
      <alignment horizontal="left" wrapText="1"/>
    </xf>
    <xf numFmtId="0" fontId="5" fillId="12" borderId="0" xfId="0" applyFont="1" applyFill="1" applyAlignment="1">
      <alignment horizontal="left"/>
    </xf>
    <xf numFmtId="0" fontId="5" fillId="12" borderId="0" xfId="0" applyFont="1" applyFill="1" applyAlignment="1">
      <alignment horizontal="center"/>
    </xf>
    <xf numFmtId="0" fontId="2" fillId="0" borderId="0" xfId="1" applyAlignment="1">
      <alignment horizontal="left" vertical="center" wrapText="1"/>
    </xf>
    <xf numFmtId="0" fontId="2" fillId="0" borderId="0" xfId="1" applyFill="1" applyAlignment="1">
      <alignment horizontal="left" vertical="center" wrapText="1"/>
    </xf>
    <xf numFmtId="0" fontId="2" fillId="0" borderId="0" xfId="1" applyFill="1" applyAlignment="1">
      <alignment horizontal="left"/>
    </xf>
    <xf numFmtId="0" fontId="2" fillId="0" borderId="0" xfId="1" applyAlignment="1">
      <alignment horizontal="left"/>
    </xf>
  </cellXfs>
  <cellStyles count="5">
    <cellStyle name="Hyperlinkki" xfId="1" builtinId="8"/>
    <cellStyle name="Normaali" xfId="0" builtinId="0"/>
    <cellStyle name="Pilkku" xfId="4" builtinId="3"/>
    <cellStyle name="Prosenttia" xfId="2" builtinId="5"/>
    <cellStyle name="Valuutta" xfId="3" builtinId="4"/>
  </cellStyles>
  <dxfs count="19">
    <dxf>
      <font>
        <strike val="0"/>
        <outline val="0"/>
        <shadow val="0"/>
        <vertAlign val="baseline"/>
        <sz val="11"/>
        <color theme="1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 tint="-0.499984740745262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color theme="1" tint="-0.499984740745262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vertAlign val="baseline"/>
        <color theme="1" tint="-0.499984740745262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Calibri"/>
        <family val="2"/>
        <scheme val="minor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7BC143"/>
      <color rgb="FF2F62AD"/>
      <color rgb="FF29A0C1"/>
      <color rgb="FFFCE4C3"/>
      <color rgb="FFDCDFE2"/>
      <color rgb="FFFAA61A"/>
      <color rgb="FFCC77AC"/>
      <color rgb="FFC3C2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thl.fi/fi/tutkimus-ja-kehittaminen/tutkimukset-ja-hankkeet/iisisti-toihin/taloudellinen-tuki-tyonantajal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</xdr:colOff>
      <xdr:row>0</xdr:row>
      <xdr:rowOff>60960</xdr:rowOff>
    </xdr:from>
    <xdr:to>
      <xdr:col>3</xdr:col>
      <xdr:colOff>17145</xdr:colOff>
      <xdr:row>6</xdr:row>
      <xdr:rowOff>160020</xdr:rowOff>
    </xdr:to>
    <xdr:pic>
      <xdr:nvPicPr>
        <xdr:cNvPr id="3" name="Picture 2" descr="Iisisti töihin -logo, linkki verkkosivull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888695-C411-452E-BAD2-89AD975C7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520" y="60960"/>
          <a:ext cx="2438400" cy="16306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14" totalsRowShown="0" headerRowDxfId="18" dataDxfId="17">
  <autoFilter ref="A3:K14" xr:uid="{00000000-0009-0000-0100-000001000000}"/>
  <tableColumns count="11">
    <tableColumn id="4" xr3:uid="{00000000-0010-0000-0000-000004000000}" name="Tuen myöntäjä" dataDxfId="16"/>
    <tableColumn id="1" xr3:uid="{00000000-0010-0000-0000-000001000000}" name="Tukimuoto" dataDxfId="15"/>
    <tableColumn id="3" xr3:uid="{00000000-0010-0000-0000-000003000000}" name="Määrä" dataDxfId="14"/>
    <tableColumn id="5" xr3:uid="{00000000-0010-0000-0000-000005000000}" name="Anomuksen teko" dataDxfId="13"/>
    <tableColumn id="6" xr3:uid="{00000000-0010-0000-0000-000006000000}" name="Aluerajoutus" dataDxfId="12"/>
    <tableColumn id="7" xr3:uid="{00000000-0010-0000-0000-000007000000}" name="Kotikuntarajoitus" dataDxfId="11"/>
    <tableColumn id="8" xr3:uid="{00000000-0010-0000-0000-000008000000}" name="Muuta huomioitavaa" dataDxfId="10"/>
    <tableColumn id="9" xr3:uid="{00000000-0010-0000-0000-000009000000}" name="Pituus" dataDxfId="9"/>
    <tableColumn id="10" xr3:uid="{00000000-0010-0000-0000-00000A000000}" name="Työsuhde" dataDxfId="8"/>
    <tableColumn id="11" xr3:uid="{00000000-0010-0000-0000-00000B000000}" name="Vaikuttavia tekijöitä" dataDxfId="7"/>
    <tableColumn id="12" xr3:uid="{00000000-0010-0000-0000-00000C000000}" name="de minimi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24" totalsRowShown="0" headerRowDxfId="5" dataDxfId="4">
  <autoFilter ref="A4:D24" xr:uid="{00000000-0009-0000-0100-000002000000}"/>
  <tableColumns count="4">
    <tableColumn id="1" xr3:uid="{00000000-0010-0000-0100-000001000000}" name="Kaupunki" dataDxfId="3"/>
    <tableColumn id="2" xr3:uid="{00000000-0010-0000-0100-000002000000}" name="Palkkaan" dataDxfId="2"/>
    <tableColumn id="3" xr3:uid="{00000000-0010-0000-0100-000003000000}" name="Välineisiin ja ohjaukseen" dataDxfId="1"/>
    <tableColumn id="4" xr3:uid="{00000000-0010-0000-0100-000004000000}" name="Rekrypalkk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L visualisointivärit">
      <a:dk1>
        <a:srgbClr val="606060"/>
      </a:dk1>
      <a:lt1>
        <a:srgbClr val="FFFFFF"/>
      </a:lt1>
      <a:dk2>
        <a:srgbClr val="7BC143"/>
      </a:dk2>
      <a:lt2>
        <a:srgbClr val="FFFFFF"/>
      </a:lt2>
      <a:accent1>
        <a:srgbClr val="519B2F"/>
      </a:accent1>
      <a:accent2>
        <a:srgbClr val="2F61AD"/>
      </a:accent2>
      <a:accent3>
        <a:srgbClr val="FAA619"/>
      </a:accent3>
      <a:accent4>
        <a:srgbClr val="CC77AB"/>
      </a:accent4>
      <a:accent5>
        <a:srgbClr val="28A0C1"/>
      </a:accent5>
      <a:accent6>
        <a:srgbClr val="BD3D7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-palvelut.fi/te/fi/tyonantajalle/loyda_tyontekija/palkkatuki/index.html" TargetMode="External"/><Relationship Id="rId13" Type="http://schemas.openxmlformats.org/officeDocument/2006/relationships/hyperlink" Target="https://www.hel.fi/static/kanslia/elo/helsinki-lisa-hakemus-2020-fi.pdf" TargetMode="External"/><Relationship Id="rId18" Type="http://schemas.openxmlformats.org/officeDocument/2006/relationships/hyperlink" Target="https://www.espoo.fi/fi-FI/Tyo_ja_yrittaminen/Apua_rekrytointiin/Taloudellinen_tuki" TargetMode="External"/><Relationship Id="rId26" Type="http://schemas.openxmlformats.org/officeDocument/2006/relationships/table" Target="../tables/table1.xml"/><Relationship Id="rId3" Type="http://schemas.openxmlformats.org/officeDocument/2006/relationships/hyperlink" Target="https://www.hel.fi/helsinki/fi/kaupunki-ja-hallinto/yritykset/tyollisyys-yrittajat/helsinki-lisa/helsinki-lisa" TargetMode="External"/><Relationship Id="rId21" Type="http://schemas.openxmlformats.org/officeDocument/2006/relationships/hyperlink" Target="https://www.finlex.fi/fi/laki/ajantasa/2009/20091153" TargetMode="External"/><Relationship Id="rId7" Type="http://schemas.openxmlformats.org/officeDocument/2006/relationships/hyperlink" Target="http://www.te-palvelut.fi/te/fi/tyonantajalle/loyda_tyontekija/palkkatuki/palkkatuki_kesto/index.html" TargetMode="External"/><Relationship Id="rId12" Type="http://schemas.openxmlformats.org/officeDocument/2006/relationships/hyperlink" Target="https://www.hel.fi/static/kanslia/elo/helsinki-lisa-hakemus-2020-fi.pdf" TargetMode="External"/><Relationship Id="rId17" Type="http://schemas.openxmlformats.org/officeDocument/2006/relationships/hyperlink" Target="https://www.espoo.fi/download/noname/%7BDECCBDD5-0CE6-4CE2-B1BC-07D8E9F7FF8E%7D/113591" TargetMode="External"/><Relationship Id="rId25" Type="http://schemas.openxmlformats.org/officeDocument/2006/relationships/printerSettings" Target="../printerSettings/printerSettings6.bin"/><Relationship Id="rId2" Type="http://schemas.openxmlformats.org/officeDocument/2006/relationships/hyperlink" Target="https://tem.fi/vahamerkityksinen-tuki-eli-de-minimis-tuki" TargetMode="External"/><Relationship Id="rId16" Type="http://schemas.openxmlformats.org/officeDocument/2006/relationships/hyperlink" Target="https://www.espoo.fi/fi-FI/Tyo_ja_yrittaminen/Apua_rekrytointiin/Taloudellinen_tuki" TargetMode="External"/><Relationship Id="rId20" Type="http://schemas.openxmlformats.org/officeDocument/2006/relationships/hyperlink" Target="https://www.finlex.fi/fi/laki/ajantasa/2009/20091153" TargetMode="External"/><Relationship Id="rId1" Type="http://schemas.openxmlformats.org/officeDocument/2006/relationships/hyperlink" Target="https://www.hel.fi/helsinki/fi/kaupunki-ja-hallinto/yritykset/tyollisyys-yrittajat/helsinki-lisa/helsinki-lisa" TargetMode="External"/><Relationship Id="rId6" Type="http://schemas.openxmlformats.org/officeDocument/2006/relationships/hyperlink" Target="https://www.te-palvelut.fi/te/fi/tyonantajalle/loyda_tyontekija/tukea_rekrytointiin/tyoolosuhteiden_jarjestelytuki/index.html" TargetMode="External"/><Relationship Id="rId11" Type="http://schemas.openxmlformats.org/officeDocument/2006/relationships/hyperlink" Target="https://asiointi.mol.fi/tomas/aloitussivu.jsf?kieli=fi" TargetMode="External"/><Relationship Id="rId24" Type="http://schemas.openxmlformats.org/officeDocument/2006/relationships/hyperlink" Target="http://jarvenpaa.duuniportaali.fi/tietoa/palkkatuki" TargetMode="External"/><Relationship Id="rId5" Type="http://schemas.openxmlformats.org/officeDocument/2006/relationships/hyperlink" Target="https://www.te-palvelut.fi/te/fi/tyonantajalle/loyda_tyontekija/tukea_rekrytointiin/tyoolosuhteiden_jarjestelytuki/index.html" TargetMode="External"/><Relationship Id="rId15" Type="http://schemas.openxmlformats.org/officeDocument/2006/relationships/hyperlink" Target="https://asiointi.vantaa.fi/etusivu" TargetMode="External"/><Relationship Id="rId23" Type="http://schemas.openxmlformats.org/officeDocument/2006/relationships/hyperlink" Target="http://jarvenpaa.duuniportaali.fi/tietoa/ty%C3%B6llist%C3%A4misen-kuntalis%C3%A4" TargetMode="External"/><Relationship Id="rId10" Type="http://schemas.openxmlformats.org/officeDocument/2006/relationships/hyperlink" Target="https://www.espoo.fi/fi-FI/Tyo_ja_yrittaminen/Apua_rekrytointiin/Taloudellinen_tuki" TargetMode="External"/><Relationship Id="rId19" Type="http://schemas.openxmlformats.org/officeDocument/2006/relationships/hyperlink" Target="https://www.finlex.fi/fi/laki/ajantasa/2009/20091153" TargetMode="External"/><Relationship Id="rId4" Type="http://schemas.openxmlformats.org/officeDocument/2006/relationships/hyperlink" Target="https://www.hel.fi/helsinki/fi/kaupunki-ja-hallinto/yritykset/tyollisyys-yrittajat/helsinki-lisa/helsinki-lisa" TargetMode="External"/><Relationship Id="rId9" Type="http://schemas.openxmlformats.org/officeDocument/2006/relationships/hyperlink" Target="https://www.vantaa.fi/hallinto_ja_talous/tyo_ja_elinkeinot/tyollistamispalvelut_tyonantajille/valtti_-_tyollistamisen_lisatuki_yrityksille" TargetMode="External"/><Relationship Id="rId14" Type="http://schemas.openxmlformats.org/officeDocument/2006/relationships/hyperlink" Target="https://www.hel.fi/static/kanslia/elo/helsinki-lisa-hakemus-2020-fi.pdf" TargetMode="External"/><Relationship Id="rId22" Type="http://schemas.openxmlformats.org/officeDocument/2006/relationships/hyperlink" Target="http://jarvenpaa.duuniportaali.fi/tietoa/ty%C3%B6llist%C3%A4misen-kuntalis%C3%A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hti.fi/palvelut/tyo-ja-yrittaminen/yrittaminen/lahti-lisa" TargetMode="External"/><Relationship Id="rId13" Type="http://schemas.openxmlformats.org/officeDocument/2006/relationships/hyperlink" Target="https://www.lappeenranta.fi/fi/Palvelut/Tyo-ja-elinkeinot/Tyollistamispalvelut/Lappeenranta-yrityslisa" TargetMode="External"/><Relationship Id="rId18" Type="http://schemas.openxmlformats.org/officeDocument/2006/relationships/printerSettings" Target="../printerSettings/printerSettings8.bin"/><Relationship Id="rId3" Type="http://schemas.openxmlformats.org/officeDocument/2006/relationships/hyperlink" Target="https://www.vantaa.fi/hallinto_ja_talous/tyo_ja_elinkeinot/tyollistamispalvelut_tyonantajille/valtti_-_tyollistamisen_lisatuki_yrityksille" TargetMode="External"/><Relationship Id="rId7" Type="http://schemas.openxmlformats.org/officeDocument/2006/relationships/hyperlink" Target="https://www.jyvaskyla.fi/tyollisyyspalvelut/tyonantajille/tyollistamisen-tuet" TargetMode="External"/><Relationship Id="rId12" Type="http://schemas.openxmlformats.org/officeDocument/2006/relationships/hyperlink" Target="https://www.joensuu.fi/tyollistamisen-kuntalisa" TargetMode="External"/><Relationship Id="rId17" Type="http://schemas.openxmlformats.org/officeDocument/2006/relationships/hyperlink" Target="https://www.kotka.fi/wp-content/uploads/2019/12/Kotkan-kuntalis%C3%A4n-s%C3%A4%C3%A4nn%C3%B6t-yrityksille-2020.pdf" TargetMode="External"/><Relationship Id="rId2" Type="http://schemas.openxmlformats.org/officeDocument/2006/relationships/hyperlink" Target="https://www.ouka.fi/oulu/tyo-ja-elinkeinot/kuntalisa-yrityksille-palkkatukityossa" TargetMode="External"/><Relationship Id="rId16" Type="http://schemas.openxmlformats.org/officeDocument/2006/relationships/hyperlink" Target="https://www.rovaniemi.fi/Palvelut/Kuntatyollistaminen/" TargetMode="External"/><Relationship Id="rId1" Type="http://schemas.openxmlformats.org/officeDocument/2006/relationships/hyperlink" Target="https://www.turku.fi/tyopiste/tyonantajalle-ja-palveluntuottajalle/palkkauksen-tuet-yrityksille" TargetMode="External"/><Relationship Id="rId6" Type="http://schemas.openxmlformats.org/officeDocument/2006/relationships/hyperlink" Target="https://www.hel.fi/helsinki/fi/kaupunki-ja-hallinto/yritykset/tyollisyys-yrittajat/helsinki-lisa/helsinki-lisa" TargetMode="External"/><Relationship Id="rId11" Type="http://schemas.openxmlformats.org/officeDocument/2006/relationships/hyperlink" Target="https://www.kouvola.fi/tyo-ja-yrittaminen/tyollisyyspalvelut/tyollistamisen-kouvola-lisa/" TargetMode="External"/><Relationship Id="rId5" Type="http://schemas.openxmlformats.org/officeDocument/2006/relationships/hyperlink" Target="https://www.espoo.fi/fi-FI/Tyo_ja_yrittaminen/Apua_rekrytointiin/Taloudellinen_tuki" TargetMode="External"/><Relationship Id="rId15" Type="http://schemas.openxmlformats.org/officeDocument/2006/relationships/hyperlink" Target="https://www.seinajoki.fi/tyo-ja-yrittaminen-2/tyollisyys/tyollisyyspalvelut/kuntalisa-yhdistyksille/" TargetMode="External"/><Relationship Id="rId10" Type="http://schemas.openxmlformats.org/officeDocument/2006/relationships/hyperlink" Target="https://www.pori.fi/tyo-ja-yrittaminen/tyollistamisen-tukeminen/pori-lisa" TargetMode="External"/><Relationship Id="rId19" Type="http://schemas.openxmlformats.org/officeDocument/2006/relationships/table" Target="../tables/table2.xml"/><Relationship Id="rId4" Type="http://schemas.openxmlformats.org/officeDocument/2006/relationships/hyperlink" Target="https://www.tampere.fi/tyo-ja-yrittaminen/yrittaminen/tuet-yrityksille-ja-yrittajille.html" TargetMode="External"/><Relationship Id="rId9" Type="http://schemas.openxmlformats.org/officeDocument/2006/relationships/hyperlink" Target="https://www.kuopio.fi/documents/7369547/7448379/Kuopion+ty%C3%B6llist%C3%A4mistuki+tekstit+2017+4.pdf/6f7e744c-600b-4613-a86b-175260a2bfeb" TargetMode="External"/><Relationship Id="rId14" Type="http://schemas.openxmlformats.org/officeDocument/2006/relationships/hyperlink" Target="https://www.hameenlinna.fi/tyo-ja-elinkeino/tyollisyyspalvelut/kehita-osaamistasi/palkkatukityo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18"/>
  <sheetViews>
    <sheetView tabSelected="1" workbookViewId="0">
      <selection activeCell="A5" sqref="A5"/>
    </sheetView>
  </sheetViews>
  <sheetFormatPr baseColWidth="10" defaultColWidth="8.83203125" defaultRowHeight="15" x14ac:dyDescent="0.2"/>
  <cols>
    <col min="2" max="2" width="92.1640625" customWidth="1"/>
    <col min="3" max="3" width="38.1640625" style="1" customWidth="1"/>
    <col min="6" max="6" width="16.1640625" bestFit="1" customWidth="1"/>
  </cols>
  <sheetData>
    <row r="1" spans="1:4" ht="24" x14ac:dyDescent="0.3">
      <c r="A1" s="102" t="s">
        <v>89</v>
      </c>
      <c r="B1" s="103"/>
    </row>
    <row r="2" spans="1:4" ht="24" x14ac:dyDescent="0.3">
      <c r="A2" s="102" t="s">
        <v>126</v>
      </c>
      <c r="B2" s="103"/>
    </row>
    <row r="3" spans="1:4" ht="24" x14ac:dyDescent="0.3">
      <c r="A3" s="102"/>
      <c r="B3" s="103"/>
    </row>
    <row r="4" spans="1:4" ht="19" x14ac:dyDescent="0.25">
      <c r="A4" s="200" t="s">
        <v>88</v>
      </c>
    </row>
    <row r="5" spans="1:4" ht="19" x14ac:dyDescent="0.25">
      <c r="A5" s="200" t="s">
        <v>186</v>
      </c>
      <c r="B5" s="201">
        <v>43878</v>
      </c>
    </row>
    <row r="6" spans="1:4" x14ac:dyDescent="0.2">
      <c r="A6" s="5"/>
      <c r="B6" s="108"/>
    </row>
    <row r="7" spans="1:4" x14ac:dyDescent="0.2">
      <c r="A7" s="107" t="s">
        <v>131</v>
      </c>
      <c r="D7" s="55"/>
    </row>
    <row r="8" spans="1:4" ht="32" x14ac:dyDescent="0.2">
      <c r="B8" s="202" t="s">
        <v>132</v>
      </c>
      <c r="D8" s="55"/>
    </row>
    <row r="9" spans="1:4" s="67" customFormat="1" x14ac:dyDescent="0.2">
      <c r="C9" s="66"/>
    </row>
    <row r="10" spans="1:4" s="67" customFormat="1" x14ac:dyDescent="0.2">
      <c r="A10" s="107" t="s">
        <v>115</v>
      </c>
      <c r="B10" s="70"/>
      <c r="C10" s="66"/>
    </row>
    <row r="11" spans="1:4" s="174" customFormat="1" ht="32" x14ac:dyDescent="0.2">
      <c r="A11" s="203">
        <v>1</v>
      </c>
      <c r="B11" s="204" t="s">
        <v>130</v>
      </c>
      <c r="C11" s="202"/>
    </row>
    <row r="12" spans="1:4" s="174" customFormat="1" ht="32" x14ac:dyDescent="0.2">
      <c r="A12" s="203">
        <v>2</v>
      </c>
      <c r="B12" s="204" t="s">
        <v>113</v>
      </c>
      <c r="C12" s="202"/>
    </row>
    <row r="13" spans="1:4" s="174" customFormat="1" ht="16" x14ac:dyDescent="0.2">
      <c r="A13" s="203">
        <v>3</v>
      </c>
      <c r="B13" s="204" t="s">
        <v>114</v>
      </c>
      <c r="C13" s="202"/>
    </row>
    <row r="14" spans="1:4" s="174" customFormat="1" ht="16" x14ac:dyDescent="0.2">
      <c r="A14" s="203">
        <v>4</v>
      </c>
      <c r="B14" s="204" t="s">
        <v>123</v>
      </c>
      <c r="C14" s="205"/>
    </row>
    <row r="15" spans="1:4" x14ac:dyDescent="0.2">
      <c r="C15" s="56"/>
    </row>
    <row r="17" spans="3:3" x14ac:dyDescent="0.2">
      <c r="C17" s="56"/>
    </row>
    <row r="18" spans="3:3" x14ac:dyDescent="0.2">
      <c r="C18" s="56"/>
    </row>
  </sheetData>
  <dataValidations count="1">
    <dataValidation type="list" allowBlank="1" showInputMessage="1" showErrorMessage="1" sqref="G7" xr:uid="{00000000-0002-0000-0000-000000000000}">
      <formula1>"0,30,40,50"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showGridLines="0" zoomScale="90" zoomScaleNormal="90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L10" sqref="L10"/>
    </sheetView>
  </sheetViews>
  <sheetFormatPr baseColWidth="10" defaultColWidth="8.83203125" defaultRowHeight="15" x14ac:dyDescent="0.2"/>
  <cols>
    <col min="1" max="1" width="60.5" style="1" customWidth="1"/>
    <col min="2" max="2" width="3.6640625" style="3" customWidth="1"/>
    <col min="3" max="3" width="12.6640625" style="7" customWidth="1"/>
    <col min="4" max="5" width="12.6640625" style="3" customWidth="1"/>
    <col min="6" max="6" width="3.6640625" style="3" customWidth="1"/>
    <col min="7" max="7" width="13.6640625" style="16" customWidth="1"/>
    <col min="8" max="8" width="13.6640625" style="3" customWidth="1"/>
    <col min="9" max="9" width="12.6640625" style="3" customWidth="1"/>
    <col min="10" max="10" width="10.6640625" style="3" bestFit="1" customWidth="1"/>
  </cols>
  <sheetData>
    <row r="1" spans="1:10" ht="22" x14ac:dyDescent="0.25">
      <c r="A1" s="98" t="s">
        <v>108</v>
      </c>
      <c r="B1" s="99"/>
      <c r="C1" s="98" t="s">
        <v>90</v>
      </c>
      <c r="F1" s="7"/>
      <c r="G1" s="3"/>
      <c r="H1"/>
    </row>
    <row r="2" spans="1:10" ht="21" x14ac:dyDescent="0.25">
      <c r="A2" s="100" t="s">
        <v>73</v>
      </c>
      <c r="B2" s="99"/>
      <c r="C2" s="101"/>
      <c r="D2" s="7"/>
      <c r="E2" s="7"/>
      <c r="F2" s="7"/>
      <c r="G2" s="3"/>
      <c r="H2"/>
    </row>
    <row r="3" spans="1:10" ht="15.5" customHeight="1" x14ac:dyDescent="0.25">
      <c r="A3" s="53"/>
      <c r="C3" s="213" t="s">
        <v>162</v>
      </c>
      <c r="D3" s="213"/>
      <c r="E3" s="7"/>
      <c r="F3" s="7"/>
      <c r="G3" s="3"/>
      <c r="H3"/>
    </row>
    <row r="4" spans="1:10" ht="15.5" customHeight="1" thickBot="1" x14ac:dyDescent="0.25">
      <c r="A4" s="5"/>
      <c r="F4" s="7"/>
    </row>
    <row r="5" spans="1:10" ht="16" thickBot="1" x14ac:dyDescent="0.25">
      <c r="A5" s="3"/>
      <c r="B5" s="7"/>
      <c r="C5" s="153" t="s">
        <v>34</v>
      </c>
      <c r="D5" s="132"/>
      <c r="E5" s="133"/>
      <c r="F5" s="90"/>
      <c r="G5" s="153" t="s">
        <v>35</v>
      </c>
      <c r="H5" s="133"/>
      <c r="I5" s="133"/>
    </row>
    <row r="6" spans="1:10" s="50" customFormat="1" ht="16" x14ac:dyDescent="0.2">
      <c r="A6" s="152" t="s">
        <v>109</v>
      </c>
      <c r="B6" s="113"/>
      <c r="C6" s="135" t="s">
        <v>41</v>
      </c>
      <c r="D6" s="136" t="s">
        <v>33</v>
      </c>
      <c r="E6" s="137" t="s">
        <v>36</v>
      </c>
      <c r="F6" s="114"/>
      <c r="G6" s="135" t="s">
        <v>41</v>
      </c>
      <c r="H6" s="136" t="s">
        <v>33</v>
      </c>
      <c r="I6" s="137" t="s">
        <v>36</v>
      </c>
      <c r="J6" s="49"/>
    </row>
    <row r="7" spans="1:10" ht="16" x14ac:dyDescent="0.2">
      <c r="A7" s="130" t="s">
        <v>38</v>
      </c>
      <c r="B7" s="6"/>
      <c r="C7" s="214">
        <v>10</v>
      </c>
      <c r="D7" s="7"/>
      <c r="E7" s="20"/>
      <c r="F7" s="16"/>
      <c r="G7" s="142">
        <f>C7</f>
        <v>10</v>
      </c>
      <c r="H7" s="7"/>
      <c r="I7" s="20"/>
    </row>
    <row r="8" spans="1:10" ht="16" x14ac:dyDescent="0.2">
      <c r="A8" s="130" t="s">
        <v>46</v>
      </c>
      <c r="B8" s="6"/>
      <c r="C8" s="215">
        <v>20</v>
      </c>
      <c r="D8" s="7"/>
      <c r="E8" s="20"/>
      <c r="F8" s="16"/>
      <c r="G8" s="138">
        <f>C8</f>
        <v>20</v>
      </c>
      <c r="H8" s="7"/>
      <c r="I8" s="20"/>
    </row>
    <row r="9" spans="1:10" ht="16" x14ac:dyDescent="0.2">
      <c r="A9" s="130" t="s">
        <v>42</v>
      </c>
      <c r="B9" s="6"/>
      <c r="C9" s="138">
        <f>4*C8</f>
        <v>80</v>
      </c>
      <c r="D9" s="7"/>
      <c r="E9" s="20"/>
      <c r="F9" s="16"/>
      <c r="G9" s="138">
        <f>4*G8</f>
        <v>80</v>
      </c>
      <c r="H9" s="7"/>
      <c r="I9" s="20"/>
    </row>
    <row r="10" spans="1:10" ht="16" x14ac:dyDescent="0.2">
      <c r="A10" s="130" t="s">
        <v>43</v>
      </c>
      <c r="B10" s="6"/>
      <c r="C10" s="139">
        <f>C7*C9</f>
        <v>800</v>
      </c>
      <c r="D10" s="7"/>
      <c r="E10" s="20"/>
      <c r="F10" s="16"/>
      <c r="G10" s="139">
        <f>G7*G9</f>
        <v>800</v>
      </c>
      <c r="H10" s="16"/>
      <c r="I10" s="20"/>
    </row>
    <row r="11" spans="1:10" ht="16" x14ac:dyDescent="0.2">
      <c r="A11" s="130" t="s">
        <v>44</v>
      </c>
      <c r="B11" s="6"/>
      <c r="C11" s="215">
        <v>12</v>
      </c>
      <c r="D11" s="7"/>
      <c r="E11" s="20"/>
      <c r="F11" s="16"/>
      <c r="G11" s="215">
        <v>6</v>
      </c>
      <c r="H11" s="16"/>
      <c r="I11" s="20"/>
    </row>
    <row r="12" spans="1:10" s="2" customFormat="1" ht="16" x14ac:dyDescent="0.2">
      <c r="A12" s="159" t="s">
        <v>39</v>
      </c>
      <c r="B12" s="18"/>
      <c r="C12" s="47"/>
      <c r="D12" s="140">
        <f>-C10*C11</f>
        <v>-9600</v>
      </c>
      <c r="E12" s="24"/>
      <c r="F12" s="17"/>
      <c r="G12" s="47"/>
      <c r="H12" s="140">
        <f>-G10*G11</f>
        <v>-4800</v>
      </c>
      <c r="I12" s="22"/>
      <c r="J12" s="4"/>
    </row>
    <row r="13" spans="1:10" ht="16" x14ac:dyDescent="0.2">
      <c r="A13" s="130" t="s">
        <v>1</v>
      </c>
      <c r="B13" s="6"/>
      <c r="C13" s="216">
        <v>0.3</v>
      </c>
      <c r="D13" s="141">
        <f>$C$13*D12</f>
        <v>-2880</v>
      </c>
      <c r="E13" s="23"/>
      <c r="F13" s="12"/>
      <c r="G13" s="148">
        <f>C13</f>
        <v>0.3</v>
      </c>
      <c r="H13" s="141">
        <f>$C$13*H12</f>
        <v>-1440</v>
      </c>
      <c r="I13" s="20"/>
    </row>
    <row r="14" spans="1:10" s="2" customFormat="1" ht="16" x14ac:dyDescent="0.2">
      <c r="A14" s="159" t="s">
        <v>40</v>
      </c>
      <c r="B14" s="18"/>
      <c r="C14" s="35"/>
      <c r="D14" s="140">
        <f>SUM(D12:D13)</f>
        <v>-12480</v>
      </c>
      <c r="E14" s="24"/>
      <c r="F14" s="17"/>
      <c r="G14" s="35"/>
      <c r="H14" s="140">
        <f>SUM(H12:H13)</f>
        <v>-6240</v>
      </c>
      <c r="I14" s="22"/>
    </row>
    <row r="15" spans="1:10" x14ac:dyDescent="0.2">
      <c r="A15" s="3"/>
      <c r="B15" s="7"/>
      <c r="C15" s="25"/>
      <c r="D15" s="7"/>
      <c r="E15" s="20"/>
      <c r="F15" s="16"/>
      <c r="G15" s="21"/>
      <c r="H15" s="7"/>
      <c r="I15" s="20"/>
    </row>
    <row r="16" spans="1:10" s="50" customFormat="1" ht="16" x14ac:dyDescent="0.2">
      <c r="A16" s="112" t="s">
        <v>110</v>
      </c>
      <c r="B16" s="115"/>
      <c r="C16" s="116"/>
      <c r="D16" s="117"/>
      <c r="E16" s="118"/>
      <c r="F16" s="117"/>
      <c r="G16" s="116"/>
      <c r="H16" s="117"/>
      <c r="I16" s="118"/>
      <c r="J16" s="49"/>
    </row>
    <row r="17" spans="1:10" s="43" customFormat="1" x14ac:dyDescent="0.2">
      <c r="A17" s="39"/>
      <c r="B17" s="40"/>
      <c r="C17" s="29"/>
      <c r="D17" s="12"/>
      <c r="E17" s="41"/>
      <c r="F17" s="12"/>
      <c r="G17" s="29"/>
      <c r="H17" s="12"/>
      <c r="I17" s="41"/>
      <c r="J17" s="42"/>
    </row>
    <row r="18" spans="1:10" ht="16" x14ac:dyDescent="0.2">
      <c r="A18" s="13" t="s">
        <v>74</v>
      </c>
      <c r="B18" s="58"/>
      <c r="C18" s="45"/>
      <c r="D18" s="44"/>
      <c r="E18" s="143">
        <f>IF(-$C$19*D14/12&gt;1400,12*1400,-$C$19*D14*C20/C11)</f>
        <v>6240</v>
      </c>
      <c r="F18" s="14"/>
      <c r="G18" s="45"/>
      <c r="H18" s="44"/>
      <c r="I18" s="143">
        <f>IF(-$G$19*H14/12&gt;1400,12*1400,-$G$19*H14*G20/G11)</f>
        <v>3120</v>
      </c>
    </row>
    <row r="19" spans="1:10" ht="16" x14ac:dyDescent="0.2">
      <c r="A19" s="130" t="s">
        <v>69</v>
      </c>
      <c r="B19" s="9"/>
      <c r="C19" s="217">
        <v>0.5</v>
      </c>
      <c r="D19" s="19"/>
      <c r="E19" s="144">
        <f>C20*1400</f>
        <v>16800</v>
      </c>
      <c r="F19" s="12"/>
      <c r="G19" s="221">
        <v>0.5</v>
      </c>
      <c r="H19" s="19"/>
      <c r="I19" s="23"/>
    </row>
    <row r="20" spans="1:10" ht="16" x14ac:dyDescent="0.2">
      <c r="A20" s="130" t="s">
        <v>72</v>
      </c>
      <c r="B20" s="9"/>
      <c r="C20" s="218">
        <v>12</v>
      </c>
      <c r="D20" s="10"/>
      <c r="E20" s="23"/>
      <c r="F20" s="12"/>
      <c r="G20" s="220">
        <v>6</v>
      </c>
      <c r="H20" s="52" t="str">
        <f>IF(G20&gt;G11,"&lt;- tarkista!","")</f>
        <v/>
      </c>
      <c r="I20" s="23"/>
    </row>
    <row r="21" spans="1:10" x14ac:dyDescent="0.2">
      <c r="A21" s="9"/>
      <c r="B21" s="9"/>
      <c r="C21" s="33"/>
      <c r="D21" s="10"/>
      <c r="E21" s="23"/>
      <c r="F21" s="12"/>
      <c r="G21" s="30"/>
      <c r="H21" s="10"/>
      <c r="I21" s="23"/>
    </row>
    <row r="22" spans="1:10" ht="16" x14ac:dyDescent="0.2">
      <c r="A22" s="13" t="s">
        <v>83</v>
      </c>
      <c r="B22" s="13"/>
      <c r="C22" s="38"/>
      <c r="D22" s="145">
        <f>-E22</f>
        <v>0</v>
      </c>
      <c r="E22" s="219">
        <v>0</v>
      </c>
      <c r="F22" s="14"/>
      <c r="G22" s="38"/>
      <c r="H22" s="149" t="s">
        <v>120</v>
      </c>
      <c r="I22" s="68"/>
    </row>
    <row r="23" spans="1:10" x14ac:dyDescent="0.2">
      <c r="A23" s="11"/>
      <c r="B23" s="11"/>
      <c r="C23" s="28"/>
      <c r="D23" s="14"/>
      <c r="E23" s="37"/>
      <c r="F23" s="12"/>
      <c r="G23" s="31"/>
      <c r="H23" s="15"/>
      <c r="I23" s="32"/>
    </row>
    <row r="24" spans="1:10" ht="16" x14ac:dyDescent="0.2">
      <c r="A24" s="13" t="s">
        <v>47</v>
      </c>
      <c r="B24" s="13"/>
      <c r="C24" s="34"/>
      <c r="D24" s="141">
        <f>-C25*C26*C27</f>
        <v>0</v>
      </c>
      <c r="E24" s="143">
        <f>MIN(C25*C26*C27,(-D14-E18-E22))</f>
        <v>0</v>
      </c>
      <c r="F24" s="14"/>
      <c r="G24" s="34"/>
      <c r="H24" s="141">
        <f>-G25*G26*G27</f>
        <v>0</v>
      </c>
      <c r="I24" s="143">
        <f>MIN(G25*G26*G27,(-H14-I18))</f>
        <v>0</v>
      </c>
    </row>
    <row r="25" spans="1:10" ht="16" x14ac:dyDescent="0.2">
      <c r="A25" s="130" t="s">
        <v>169</v>
      </c>
      <c r="B25" s="9"/>
      <c r="C25" s="146">
        <v>20</v>
      </c>
      <c r="D25" s="19"/>
      <c r="E25" s="23"/>
      <c r="F25" s="12"/>
      <c r="G25" s="146">
        <v>20</v>
      </c>
      <c r="H25" s="19"/>
      <c r="I25" s="23"/>
    </row>
    <row r="26" spans="1:10" ht="16" x14ac:dyDescent="0.2">
      <c r="A26" s="130" t="s">
        <v>170</v>
      </c>
      <c r="B26" s="9"/>
      <c r="C26" s="215">
        <v>20</v>
      </c>
      <c r="D26" s="19"/>
      <c r="E26" s="23"/>
      <c r="F26" s="12"/>
      <c r="G26" s="224">
        <v>20</v>
      </c>
      <c r="H26" s="19"/>
      <c r="I26" s="23"/>
    </row>
    <row r="27" spans="1:10" ht="16" x14ac:dyDescent="0.2">
      <c r="A27" s="130" t="s">
        <v>171</v>
      </c>
      <c r="B27" s="9"/>
      <c r="C27" s="215">
        <v>0</v>
      </c>
      <c r="D27" s="19"/>
      <c r="E27" s="23"/>
      <c r="F27" s="12"/>
      <c r="G27" s="215">
        <v>0</v>
      </c>
      <c r="H27" s="19"/>
      <c r="I27" s="23"/>
    </row>
    <row r="28" spans="1:10" s="8" customFormat="1" x14ac:dyDescent="0.2">
      <c r="A28" s="9"/>
      <c r="B28" s="9"/>
      <c r="C28" s="27"/>
      <c r="D28" s="10"/>
      <c r="E28" s="23"/>
      <c r="F28" s="12"/>
      <c r="G28" s="30"/>
      <c r="H28" s="10"/>
      <c r="I28" s="23"/>
    </row>
    <row r="29" spans="1:10" s="62" customFormat="1" ht="16" x14ac:dyDescent="0.2">
      <c r="A29" s="79" t="s">
        <v>124</v>
      </c>
      <c r="B29" s="80"/>
      <c r="C29" s="72"/>
      <c r="D29" s="73"/>
      <c r="E29" s="147">
        <f>MIN((E18+E22+E24),-D14)</f>
        <v>6240</v>
      </c>
      <c r="F29" s="17"/>
      <c r="G29" s="74"/>
      <c r="H29" s="73"/>
      <c r="I29" s="147">
        <f>MIN((I18+I24),-H14)</f>
        <v>3120</v>
      </c>
    </row>
    <row r="30" spans="1:10" s="62" customFormat="1" ht="17" thickBot="1" x14ac:dyDescent="0.25">
      <c r="A30" s="81" t="s">
        <v>111</v>
      </c>
      <c r="B30" s="82"/>
      <c r="C30" s="75"/>
      <c r="D30" s="76"/>
      <c r="E30" s="77">
        <f>E29/-D14</f>
        <v>0.5</v>
      </c>
      <c r="F30" s="93"/>
      <c r="G30" s="78"/>
      <c r="H30" s="76"/>
      <c r="I30" s="77">
        <f>I29/-H14</f>
        <v>0.5</v>
      </c>
    </row>
    <row r="31" spans="1:10" s="8" customFormat="1" ht="16" thickBot="1" x14ac:dyDescent="0.25">
      <c r="A31" s="9"/>
      <c r="B31" s="9"/>
      <c r="C31" s="64"/>
      <c r="D31" s="10"/>
      <c r="E31" s="10"/>
      <c r="F31" s="12"/>
      <c r="G31" s="10"/>
      <c r="H31" s="10"/>
      <c r="I31" s="10"/>
    </row>
    <row r="32" spans="1:10" s="51" customFormat="1" ht="25" x14ac:dyDescent="0.3">
      <c r="A32" s="151" t="s">
        <v>129</v>
      </c>
      <c r="B32" s="119"/>
      <c r="C32" s="120"/>
      <c r="D32" s="121"/>
      <c r="E32" s="122"/>
      <c r="F32" s="117"/>
      <c r="G32" s="123"/>
      <c r="H32" s="121"/>
      <c r="I32" s="122"/>
    </row>
    <row r="33" spans="1:10" ht="32" x14ac:dyDescent="0.2">
      <c r="A33" s="13" t="s">
        <v>105</v>
      </c>
      <c r="B33" s="13"/>
      <c r="C33" s="46"/>
      <c r="D33" s="44"/>
      <c r="E33" s="143">
        <f>IF(AND(E22=0,E24=0),C34*C35,0)</f>
        <v>5000</v>
      </c>
      <c r="F33" s="14"/>
      <c r="G33" s="46"/>
      <c r="H33" s="44"/>
      <c r="I33" s="26"/>
    </row>
    <row r="34" spans="1:10" ht="16" x14ac:dyDescent="0.2">
      <c r="A34" s="130" t="s">
        <v>166</v>
      </c>
      <c r="B34" s="9"/>
      <c r="C34" s="231">
        <v>500</v>
      </c>
      <c r="D34" s="54"/>
      <c r="E34" s="20"/>
      <c r="F34" s="12"/>
      <c r="G34" s="30"/>
      <c r="H34" s="10"/>
      <c r="I34" s="23"/>
    </row>
    <row r="35" spans="1:10" ht="16" x14ac:dyDescent="0.2">
      <c r="A35" s="130" t="s">
        <v>168</v>
      </c>
      <c r="B35" s="9"/>
      <c r="C35" s="224">
        <v>10</v>
      </c>
      <c r="D35" s="10"/>
      <c r="E35" s="23"/>
      <c r="F35" s="12"/>
      <c r="G35" s="30"/>
      <c r="H35" s="10"/>
      <c r="I35" s="23"/>
    </row>
    <row r="36" spans="1:10" x14ac:dyDescent="0.2">
      <c r="A36" s="11"/>
      <c r="B36" s="11"/>
      <c r="C36" s="28"/>
      <c r="D36" s="10"/>
      <c r="E36" s="23"/>
      <c r="F36" s="12"/>
      <c r="G36" s="30"/>
      <c r="H36" s="10"/>
      <c r="I36" s="23"/>
    </row>
    <row r="37" spans="1:10" ht="16" x14ac:dyDescent="0.2">
      <c r="A37" s="13" t="s">
        <v>106</v>
      </c>
      <c r="B37" s="13"/>
      <c r="C37" s="36"/>
      <c r="D37" s="44"/>
      <c r="E37" s="143">
        <f>IF(E18&gt;0,C38*C39,0)</f>
        <v>8000</v>
      </c>
      <c r="F37" s="14"/>
      <c r="G37" s="36"/>
      <c r="H37" s="44"/>
      <c r="I37" s="143"/>
    </row>
    <row r="38" spans="1:10" ht="16" x14ac:dyDescent="0.2">
      <c r="A38" s="130" t="s">
        <v>164</v>
      </c>
      <c r="B38" s="9"/>
      <c r="C38" s="231">
        <v>800</v>
      </c>
      <c r="D38" s="10"/>
      <c r="E38" s="23"/>
      <c r="F38" s="12"/>
      <c r="G38" s="29"/>
      <c r="H38" s="10"/>
      <c r="I38" s="23"/>
    </row>
    <row r="39" spans="1:10" ht="16" x14ac:dyDescent="0.2">
      <c r="A39" s="130" t="s">
        <v>168</v>
      </c>
      <c r="B39" s="9"/>
      <c r="C39" s="224">
        <v>10</v>
      </c>
      <c r="D39" s="10"/>
      <c r="E39" s="23"/>
      <c r="F39" s="12"/>
      <c r="G39" s="29"/>
      <c r="H39" s="10"/>
      <c r="I39" s="23"/>
    </row>
    <row r="40" spans="1:10" x14ac:dyDescent="0.2">
      <c r="A40" s="11"/>
      <c r="B40" s="11"/>
      <c r="C40" s="29"/>
      <c r="D40" s="10"/>
      <c r="E40" s="23"/>
      <c r="F40" s="12"/>
      <c r="G40" s="29"/>
      <c r="H40" s="10"/>
      <c r="I40" s="23"/>
    </row>
    <row r="41" spans="1:10" ht="16" x14ac:dyDescent="0.2">
      <c r="A41" s="13" t="s">
        <v>19</v>
      </c>
      <c r="B41" s="13"/>
      <c r="C41" s="36"/>
      <c r="D41" s="15"/>
      <c r="E41" s="32"/>
      <c r="F41" s="14"/>
      <c r="G41" s="36"/>
      <c r="H41" s="44"/>
      <c r="I41" s="228">
        <f>IF(AND((C11+G11)&gt;=18,C8&gt;=30),1500,0)</f>
        <v>0</v>
      </c>
    </row>
    <row r="42" spans="1:10" x14ac:dyDescent="0.2">
      <c r="A42" s="11"/>
      <c r="B42" s="11"/>
      <c r="C42" s="29"/>
      <c r="D42" s="10"/>
      <c r="E42" s="23"/>
      <c r="F42" s="12"/>
      <c r="G42" s="29"/>
      <c r="H42" s="10"/>
      <c r="I42" s="41"/>
    </row>
    <row r="43" spans="1:10" ht="16" x14ac:dyDescent="0.2">
      <c r="A43" s="158" t="s">
        <v>119</v>
      </c>
      <c r="B43" s="11"/>
      <c r="C43" s="28"/>
      <c r="D43" s="10"/>
      <c r="E43" s="150">
        <f>MIN(MAX(0,-D$14-E$18-E$22-E$24),(E33+E37))</f>
        <v>6240</v>
      </c>
      <c r="F43" s="12"/>
      <c r="G43" s="28"/>
      <c r="H43" s="10"/>
      <c r="I43" s="150">
        <f>MIN(MAX(0,-H$14-I$18-I$22-I$24),(I33+I37))</f>
        <v>0</v>
      </c>
    </row>
    <row r="44" spans="1:10" x14ac:dyDescent="0.2">
      <c r="A44" s="18"/>
      <c r="B44" s="11"/>
      <c r="C44" s="28"/>
      <c r="D44" s="10"/>
      <c r="E44" s="23"/>
      <c r="F44" s="12"/>
      <c r="G44" s="28"/>
      <c r="H44" s="10"/>
      <c r="I44" s="23"/>
    </row>
    <row r="45" spans="1:10" s="2" customFormat="1" ht="16" x14ac:dyDescent="0.2">
      <c r="A45" s="159" t="s">
        <v>118</v>
      </c>
      <c r="B45" s="18"/>
      <c r="C45" s="29"/>
      <c r="D45" s="141">
        <f>D$14+D$22+D$24</f>
        <v>-12480</v>
      </c>
      <c r="E45" s="143">
        <f>E$29+E43</f>
        <v>12480</v>
      </c>
      <c r="F45" s="12"/>
      <c r="G45" s="29"/>
      <c r="H45" s="141">
        <f>H$14+H$24</f>
        <v>-6240</v>
      </c>
      <c r="I45" s="143">
        <f>I$29+I43</f>
        <v>3120</v>
      </c>
    </row>
    <row r="46" spans="1:10" x14ac:dyDescent="0.2">
      <c r="A46" s="18"/>
      <c r="B46" s="6"/>
      <c r="C46" s="21"/>
      <c r="D46" s="10"/>
      <c r="E46" s="23"/>
      <c r="F46" s="12"/>
      <c r="G46" s="21"/>
      <c r="H46" s="10"/>
      <c r="I46" s="23"/>
    </row>
    <row r="47" spans="1:10" s="48" customFormat="1" ht="21" thickBot="1" x14ac:dyDescent="0.3">
      <c r="A47" s="160" t="s">
        <v>116</v>
      </c>
      <c r="B47" s="84"/>
      <c r="C47" s="85"/>
      <c r="D47" s="86">
        <f>E45/-D45</f>
        <v>1</v>
      </c>
      <c r="E47" s="87"/>
      <c r="F47" s="94"/>
      <c r="G47" s="85"/>
      <c r="H47" s="86">
        <f>I45/-H45</f>
        <v>0.5</v>
      </c>
      <c r="I47" s="87"/>
      <c r="J47" s="69"/>
    </row>
    <row r="48" spans="1:10" s="48" customFormat="1" ht="21" thickBot="1" x14ac:dyDescent="0.3">
      <c r="A48" s="160" t="s">
        <v>117</v>
      </c>
      <c r="B48" s="84"/>
      <c r="C48" s="88"/>
      <c r="D48" s="86">
        <f>E45/-$D$14</f>
        <v>1</v>
      </c>
      <c r="E48" s="89"/>
      <c r="F48" s="94"/>
      <c r="G48" s="88"/>
      <c r="H48" s="86">
        <f>I45/-$D$14</f>
        <v>0.25</v>
      </c>
      <c r="I48" s="89"/>
      <c r="J48" s="69"/>
    </row>
    <row r="49" spans="2:3" x14ac:dyDescent="0.2">
      <c r="B49" s="1"/>
      <c r="C49" s="6"/>
    </row>
  </sheetData>
  <dataValidations count="13">
    <dataValidation allowBlank="1" showInputMessage="1" showErrorMessage="1" prompt="&quot;Kaikki kulut&quot; tarkoittavat, että kuluihin on laskettu palkan lisäksi työolosuhteiden järjestelykulut yhtä suurina kuin niiden tuki laskelmassa on." sqref="A47" xr:uid="{00000000-0002-0000-0100-000000000000}"/>
    <dataValidation allowBlank="1" showInputMessage="1" showErrorMessage="1" prompt="Oletus: yhtä suuri kuin saatu välinetuki." sqref="D22" xr:uid="{00000000-0002-0000-0100-000001000000}"/>
    <dataValidation type="whole" operator="lessThan" allowBlank="1" showInputMessage="1" showErrorMessage="1" sqref="C11" xr:uid="{00000000-0002-0000-0100-000002000000}">
      <formula1>13</formula1>
    </dataValidation>
    <dataValidation type="list" allowBlank="1" showInputMessage="1" showErrorMessage="1" sqref="C19 G19" xr:uid="{00000000-0002-0000-0100-000003000000}">
      <formula1>"0%,30%,40%,50%"</formula1>
    </dataValidation>
    <dataValidation type="custom" allowBlank="1" showInputMessage="1" showErrorMessage="1" error="Maksimi yhteensä 18 kuukautta" sqref="G27" xr:uid="{00000000-0002-0000-0100-000004000000}">
      <formula1>C27+G27&lt;19</formula1>
    </dataValidation>
    <dataValidation type="whole" operator="lessThan" allowBlank="1" showInputMessage="1" showErrorMessage="1" error="Ei yli 12 kuukautta" sqref="C27" xr:uid="{00000000-0002-0000-0100-000005000000}">
      <formula1>13</formula1>
    </dataValidation>
    <dataValidation type="whole" operator="lessThan" allowBlank="1" showInputMessage="1" showErrorMessage="1" error="Ei yli 10 kk" sqref="C35 C39" xr:uid="{00000000-0002-0000-0100-000006000000}">
      <formula1>11</formula1>
    </dataValidation>
    <dataValidation type="whole" operator="lessThanOrEqual" allowBlank="1" showInputMessage="1" showErrorMessage="1" error="Ei yli 500 €/kk" sqref="C34" xr:uid="{00000000-0002-0000-0100-000007000000}">
      <formula1>500</formula1>
    </dataValidation>
    <dataValidation type="custom" allowBlank="1" showInputMessage="1" showErrorMessage="1" prompt="Enintään kuukausien lkm 1. vuonna" sqref="C20" xr:uid="{00000000-0002-0000-0100-000008000000}">
      <formula1>C20&lt;=C11</formula1>
    </dataValidation>
    <dataValidation type="custom" allowBlank="1" showInputMessage="1" showErrorMessage="1" prompt="Enintään kuukausien lkm 2. vuonna" sqref="G20" xr:uid="{00000000-0002-0000-0100-000009000000}">
      <formula1>G20&lt;=G11</formula1>
    </dataValidation>
    <dataValidation type="whole" operator="lessThanOrEqual" allowBlank="1" showInputMessage="1" showErrorMessage="1" errorTitle="Maksimi 4000 €" prompt="Maksimi 4000 €" sqref="E22" xr:uid="{00000000-0002-0000-0100-00000A000000}">
      <formula1>4000</formula1>
    </dataValidation>
    <dataValidation type="whole" operator="lessThanOrEqual" allowBlank="1" showInputMessage="1" showErrorMessage="1" error="Ei yli 500 €/kk" sqref="C38" xr:uid="{00000000-0002-0000-0100-00000B000000}">
      <formula1>800</formula1>
    </dataValidation>
    <dataValidation type="whole" operator="lessThanOrEqual" allowBlank="1" showInputMessage="1" showErrorMessage="1" error="Korkeintaan 20 tuntia kuukaudessa" sqref="C26 G26" xr:uid="{00000000-0002-0000-0100-00000C000000}">
      <formula1>20</formula1>
    </dataValidation>
  </dataValidations>
  <hyperlinks>
    <hyperlink ref="A33" location="'Yhteenveto tukimuodoista'!A6" display="Rekrytointituki" xr:uid="{00000000-0004-0000-0100-000000000000}"/>
    <hyperlink ref="A37" location="'Yhteenveto tukimuodoista'!A7" display="Työllistämistuki" xr:uid="{00000000-0004-0000-0100-000001000000}"/>
    <hyperlink ref="A41" location="'Yhteenveto tukimuodoista'!A8" display="Rekrytointipalkkio" xr:uid="{00000000-0004-0000-0100-000002000000}"/>
    <hyperlink ref="A22" location="'Yhteenveto tukimuodoista'!A12" display="Työolosuhteiden järjestelytuki - välineet (2019 max 4000 €)" xr:uid="{00000000-0004-0000-0100-000003000000}"/>
    <hyperlink ref="A24" location="'Yhteenveto tukimuodoista'!A13" display="Työolosuhteiden järjestelytuki - työntekijän tuki" xr:uid="{00000000-0004-0000-0100-000004000000}"/>
    <hyperlink ref="A18" location="'Yhteenveto tukimuodoista'!A11" display="Palkkatuki (2019 max 1400 €/kk)" xr:uid="{00000000-0004-0000-0100-000005000000}"/>
  </hyperlinks>
  <pageMargins left="0.7" right="0.7" top="0.75" bottom="0.75" header="0.3" footer="0.3"/>
  <pageSetup paperSize="9" scale="6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8"/>
  <sheetViews>
    <sheetView showGridLines="0" zoomScaleNormal="100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M16" sqref="M16"/>
    </sheetView>
  </sheetViews>
  <sheetFormatPr baseColWidth="10" defaultColWidth="8.83203125" defaultRowHeight="15" x14ac:dyDescent="0.2"/>
  <cols>
    <col min="1" max="1" width="60.5" style="1" customWidth="1"/>
    <col min="2" max="2" width="3.6640625" style="3" customWidth="1"/>
    <col min="3" max="3" width="12.6640625" style="7" customWidth="1"/>
    <col min="4" max="5" width="12.6640625" style="3" customWidth="1"/>
    <col min="6" max="6" width="3.6640625" style="3" customWidth="1"/>
    <col min="7" max="7" width="13.6640625" style="16" customWidth="1"/>
    <col min="8" max="8" width="13.6640625" style="3" customWidth="1"/>
    <col min="9" max="9" width="12.6640625" style="3" customWidth="1"/>
  </cols>
  <sheetData>
    <row r="1" spans="1:28" ht="22" x14ac:dyDescent="0.25">
      <c r="A1" s="98" t="s">
        <v>108</v>
      </c>
      <c r="B1" s="99"/>
      <c r="C1" s="98" t="s">
        <v>91</v>
      </c>
      <c r="G1" s="3"/>
      <c r="H1"/>
    </row>
    <row r="2" spans="1:28" ht="21" x14ac:dyDescent="0.25">
      <c r="A2" s="100" t="s">
        <v>73</v>
      </c>
      <c r="B2" s="99"/>
      <c r="C2" s="101"/>
      <c r="D2" s="7"/>
      <c r="E2" s="7"/>
      <c r="G2" s="3"/>
      <c r="H2"/>
    </row>
    <row r="3" spans="1:28" ht="15" customHeight="1" x14ac:dyDescent="0.25">
      <c r="A3" s="53"/>
      <c r="C3" s="213" t="s">
        <v>162</v>
      </c>
      <c r="D3" s="222"/>
      <c r="E3" s="7"/>
      <c r="G3" s="3"/>
      <c r="H3"/>
    </row>
    <row r="4" spans="1:28" ht="15" customHeight="1" thickBot="1" x14ac:dyDescent="0.25">
      <c r="A4" s="5"/>
    </row>
    <row r="5" spans="1:28" ht="16" thickBot="1" x14ac:dyDescent="0.25">
      <c r="A5" s="3"/>
      <c r="B5" s="7"/>
      <c r="C5" s="153" t="s">
        <v>34</v>
      </c>
      <c r="D5" s="132"/>
      <c r="E5" s="134"/>
      <c r="F5" s="90"/>
      <c r="G5" s="153" t="s">
        <v>35</v>
      </c>
      <c r="H5" s="132"/>
      <c r="I5" s="134"/>
    </row>
    <row r="6" spans="1:28" s="50" customFormat="1" ht="16" x14ac:dyDescent="0.2">
      <c r="A6" s="154" t="s">
        <v>109</v>
      </c>
      <c r="B6" s="113"/>
      <c r="C6" s="135" t="s">
        <v>41</v>
      </c>
      <c r="D6" s="136" t="s">
        <v>33</v>
      </c>
      <c r="E6" s="137" t="s">
        <v>36</v>
      </c>
      <c r="F6" s="91"/>
      <c r="G6" s="135" t="s">
        <v>41</v>
      </c>
      <c r="H6" s="136" t="s">
        <v>33</v>
      </c>
      <c r="I6" s="137" t="s">
        <v>36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ht="16" x14ac:dyDescent="0.2">
      <c r="A7" s="130" t="s">
        <v>38</v>
      </c>
      <c r="B7" s="6"/>
      <c r="C7" s="223">
        <v>10</v>
      </c>
      <c r="D7" s="7"/>
      <c r="E7" s="20"/>
      <c r="F7" s="16"/>
      <c r="G7" s="142">
        <f>C7</f>
        <v>10</v>
      </c>
      <c r="H7" s="7"/>
      <c r="I7" s="20"/>
    </row>
    <row r="8" spans="1:28" ht="16" x14ac:dyDescent="0.2">
      <c r="A8" s="130" t="s">
        <v>46</v>
      </c>
      <c r="B8" s="6"/>
      <c r="C8" s="224">
        <v>20</v>
      </c>
      <c r="D8" s="7"/>
      <c r="E8" s="20"/>
      <c r="F8" s="16"/>
      <c r="G8" s="138">
        <f>C8</f>
        <v>20</v>
      </c>
      <c r="H8" s="7"/>
      <c r="I8" s="20"/>
    </row>
    <row r="9" spans="1:28" ht="16" x14ac:dyDescent="0.2">
      <c r="A9" s="130" t="s">
        <v>42</v>
      </c>
      <c r="B9" s="6"/>
      <c r="C9" s="138">
        <f>4*C8</f>
        <v>80</v>
      </c>
      <c r="D9" s="7"/>
      <c r="E9" s="20"/>
      <c r="F9" s="16"/>
      <c r="G9" s="138">
        <f>4*G8</f>
        <v>80</v>
      </c>
      <c r="H9" s="7"/>
      <c r="I9" s="20"/>
    </row>
    <row r="10" spans="1:28" ht="16" x14ac:dyDescent="0.2">
      <c r="A10" s="130" t="s">
        <v>43</v>
      </c>
      <c r="B10" s="6"/>
      <c r="C10" s="139">
        <f>C7*C9</f>
        <v>800</v>
      </c>
      <c r="D10" s="7"/>
      <c r="E10" s="20"/>
      <c r="F10" s="16"/>
      <c r="G10" s="139">
        <f>G7*G9</f>
        <v>800</v>
      </c>
      <c r="H10" s="16"/>
      <c r="I10" s="20"/>
    </row>
    <row r="11" spans="1:28" ht="16" x14ac:dyDescent="0.2">
      <c r="A11" s="130" t="s">
        <v>44</v>
      </c>
      <c r="B11" s="6"/>
      <c r="C11" s="224">
        <v>12</v>
      </c>
      <c r="D11" s="7"/>
      <c r="E11" s="20"/>
      <c r="F11" s="16"/>
      <c r="G11" s="224">
        <v>6</v>
      </c>
      <c r="H11" s="16"/>
      <c r="I11" s="20"/>
    </row>
    <row r="12" spans="1:28" s="2" customFormat="1" ht="16" x14ac:dyDescent="0.2">
      <c r="A12" s="159" t="s">
        <v>39</v>
      </c>
      <c r="B12" s="18"/>
      <c r="C12" s="47"/>
      <c r="D12" s="140">
        <f>-C10*C11</f>
        <v>-9600</v>
      </c>
      <c r="E12" s="24"/>
      <c r="F12" s="17"/>
      <c r="G12" s="47"/>
      <c r="H12" s="140">
        <f>-G10*G11</f>
        <v>-4800</v>
      </c>
      <c r="I12" s="22"/>
    </row>
    <row r="13" spans="1:28" ht="16" x14ac:dyDescent="0.2">
      <c r="A13" s="130" t="s">
        <v>1</v>
      </c>
      <c r="B13" s="6"/>
      <c r="C13" s="225">
        <v>0.3</v>
      </c>
      <c r="D13" s="141">
        <f>$C$13*D12</f>
        <v>-2880</v>
      </c>
      <c r="E13" s="23"/>
      <c r="F13" s="12"/>
      <c r="G13" s="148">
        <f>C13</f>
        <v>0.3</v>
      </c>
      <c r="H13" s="141">
        <f>$C$13*H12</f>
        <v>-1440</v>
      </c>
      <c r="I13" s="20"/>
    </row>
    <row r="14" spans="1:28" s="2" customFormat="1" ht="16" x14ac:dyDescent="0.2">
      <c r="A14" s="159" t="s">
        <v>40</v>
      </c>
      <c r="B14" s="18"/>
      <c r="C14" s="35"/>
      <c r="D14" s="140">
        <f>SUM(D12:D13)</f>
        <v>-12480</v>
      </c>
      <c r="E14" s="24"/>
      <c r="F14" s="17"/>
      <c r="G14" s="35"/>
      <c r="H14" s="140">
        <f>SUM(H12:H13)</f>
        <v>-6240</v>
      </c>
      <c r="I14" s="22"/>
    </row>
    <row r="15" spans="1:28" x14ac:dyDescent="0.2">
      <c r="A15" s="3"/>
      <c r="B15" s="7"/>
      <c r="C15" s="25"/>
      <c r="D15" s="7"/>
      <c r="E15" s="20"/>
      <c r="F15" s="16"/>
      <c r="G15" s="21"/>
      <c r="H15" s="7"/>
      <c r="I15" s="20"/>
    </row>
    <row r="16" spans="1:28" s="50" customFormat="1" ht="16" x14ac:dyDescent="0.2">
      <c r="A16" s="112" t="s">
        <v>110</v>
      </c>
      <c r="B16" s="115"/>
      <c r="C16" s="116"/>
      <c r="D16" s="117"/>
      <c r="E16" s="118"/>
      <c r="F16" s="92"/>
      <c r="G16" s="116"/>
      <c r="H16" s="117"/>
      <c r="I16" s="118"/>
    </row>
    <row r="17" spans="1:9" s="43" customFormat="1" x14ac:dyDescent="0.2">
      <c r="A17" s="39"/>
      <c r="B17" s="40"/>
      <c r="C17" s="29"/>
      <c r="D17" s="12"/>
      <c r="E17" s="41"/>
      <c r="F17" s="12"/>
      <c r="G17" s="29"/>
      <c r="H17" s="12"/>
      <c r="I17" s="41"/>
    </row>
    <row r="18" spans="1:9" ht="16" x14ac:dyDescent="0.2">
      <c r="A18" s="13" t="s">
        <v>74</v>
      </c>
      <c r="B18" s="58"/>
      <c r="C18" s="45"/>
      <c r="D18" s="44"/>
      <c r="E18" s="143">
        <f>IF(-$C$19*D14/12&gt;1400,12*1400,-$C$19*D14*C20/C11)</f>
        <v>6240</v>
      </c>
      <c r="F18" s="14"/>
      <c r="G18" s="45"/>
      <c r="H18" s="44"/>
      <c r="I18" s="143">
        <f>IF(-$G$19*H14/12&gt;1400,12*1400,-$G$19*H14*G20/G11)</f>
        <v>3120</v>
      </c>
    </row>
    <row r="19" spans="1:9" ht="16" x14ac:dyDescent="0.2">
      <c r="A19" s="130" t="s">
        <v>69</v>
      </c>
      <c r="B19" s="9"/>
      <c r="C19" s="226">
        <v>0.5</v>
      </c>
      <c r="D19" s="19"/>
      <c r="E19" s="144">
        <f>C20*1400</f>
        <v>16800</v>
      </c>
      <c r="F19" s="12"/>
      <c r="G19" s="230">
        <v>0.5</v>
      </c>
      <c r="H19" s="19"/>
      <c r="I19" s="23"/>
    </row>
    <row r="20" spans="1:9" ht="16" x14ac:dyDescent="0.2">
      <c r="A20" s="130" t="s">
        <v>72</v>
      </c>
      <c r="B20" s="9"/>
      <c r="C20" s="227">
        <v>12</v>
      </c>
      <c r="D20" s="10"/>
      <c r="E20" s="23"/>
      <c r="F20" s="12"/>
      <c r="G20" s="229">
        <v>6</v>
      </c>
      <c r="H20" s="52" t="str">
        <f>IF(G20&gt;G11,"&lt;- tarkista!","")</f>
        <v/>
      </c>
      <c r="I20" s="23"/>
    </row>
    <row r="21" spans="1:9" x14ac:dyDescent="0.2">
      <c r="A21" s="9"/>
      <c r="B21" s="9"/>
      <c r="C21" s="33"/>
      <c r="D21" s="10"/>
      <c r="E21" s="23"/>
      <c r="F21" s="12"/>
      <c r="G21" s="30"/>
      <c r="H21" s="10"/>
      <c r="I21" s="23"/>
    </row>
    <row r="22" spans="1:9" ht="16" x14ac:dyDescent="0.2">
      <c r="A22" s="13" t="s">
        <v>83</v>
      </c>
      <c r="B22" s="13"/>
      <c r="C22" s="38"/>
      <c r="D22" s="145">
        <f>-E22</f>
        <v>0</v>
      </c>
      <c r="E22" s="228">
        <v>0</v>
      </c>
      <c r="F22" s="14"/>
      <c r="G22" s="38"/>
      <c r="H22" s="149" t="s">
        <v>120</v>
      </c>
      <c r="I22" s="68"/>
    </row>
    <row r="23" spans="1:9" x14ac:dyDescent="0.2">
      <c r="A23" s="11"/>
      <c r="B23" s="11"/>
      <c r="C23" s="28"/>
      <c r="D23" s="14"/>
      <c r="E23" s="37"/>
      <c r="F23" s="12"/>
      <c r="G23" s="31"/>
      <c r="H23" s="15"/>
      <c r="I23" s="32"/>
    </row>
    <row r="24" spans="1:9" ht="16" x14ac:dyDescent="0.2">
      <c r="A24" s="13" t="s">
        <v>47</v>
      </c>
      <c r="B24" s="13"/>
      <c r="C24" s="34"/>
      <c r="D24" s="141">
        <f>-C25*C26*C27</f>
        <v>0</v>
      </c>
      <c r="E24" s="143">
        <f>MIN(C25*C26*C27,(-D14-E18-E22))</f>
        <v>0</v>
      </c>
      <c r="F24" s="14"/>
      <c r="G24" s="34"/>
      <c r="H24" s="141">
        <f>-G25*G26*G27</f>
        <v>0</v>
      </c>
      <c r="I24" s="143">
        <f>MIN(G25*G26*G27,(-H14-I18))</f>
        <v>0</v>
      </c>
    </row>
    <row r="25" spans="1:9" ht="16" x14ac:dyDescent="0.2">
      <c r="A25" s="130" t="s">
        <v>169</v>
      </c>
      <c r="B25" s="9"/>
      <c r="C25" s="146">
        <v>20</v>
      </c>
      <c r="D25" s="19"/>
      <c r="E25" s="23"/>
      <c r="F25" s="12"/>
      <c r="G25" s="146">
        <v>20</v>
      </c>
      <c r="H25" s="19"/>
      <c r="I25" s="23"/>
    </row>
    <row r="26" spans="1:9" ht="16" x14ac:dyDescent="0.2">
      <c r="A26" s="130" t="s">
        <v>170</v>
      </c>
      <c r="B26" s="9"/>
      <c r="C26" s="224">
        <v>20</v>
      </c>
      <c r="D26" s="19"/>
      <c r="E26" s="23"/>
      <c r="F26" s="12"/>
      <c r="G26" s="224">
        <v>20</v>
      </c>
      <c r="H26" s="19"/>
      <c r="I26" s="23"/>
    </row>
    <row r="27" spans="1:9" ht="16" x14ac:dyDescent="0.2">
      <c r="A27" s="130" t="s">
        <v>171</v>
      </c>
      <c r="B27" s="9"/>
      <c r="C27" s="224">
        <v>0</v>
      </c>
      <c r="D27" s="19"/>
      <c r="E27" s="23"/>
      <c r="F27" s="12"/>
      <c r="G27" s="224">
        <v>0</v>
      </c>
      <c r="H27" s="19"/>
      <c r="I27" s="23"/>
    </row>
    <row r="28" spans="1:9" s="8" customFormat="1" x14ac:dyDescent="0.2">
      <c r="A28" s="9"/>
      <c r="B28" s="9"/>
      <c r="C28" s="27"/>
      <c r="D28" s="10"/>
      <c r="E28" s="23"/>
      <c r="F28" s="12"/>
      <c r="G28" s="30"/>
      <c r="H28" s="10"/>
      <c r="I28" s="23"/>
    </row>
    <row r="29" spans="1:9" s="62" customFormat="1" ht="16" x14ac:dyDescent="0.2">
      <c r="A29" s="161" t="s">
        <v>124</v>
      </c>
      <c r="B29" s="80"/>
      <c r="C29" s="72"/>
      <c r="D29" s="73"/>
      <c r="E29" s="147">
        <f>MIN((E18+E22+E24),-D14)</f>
        <v>6240</v>
      </c>
      <c r="F29" s="17"/>
      <c r="G29" s="74"/>
      <c r="H29" s="73"/>
      <c r="I29" s="147">
        <f>MIN((I18+I24),-H14)</f>
        <v>3120</v>
      </c>
    </row>
    <row r="30" spans="1:9" s="62" customFormat="1" ht="17" thickBot="1" x14ac:dyDescent="0.25">
      <c r="A30" s="162" t="s">
        <v>111</v>
      </c>
      <c r="B30" s="82"/>
      <c r="C30" s="75"/>
      <c r="D30" s="76"/>
      <c r="E30" s="155">
        <f>E29/-D14</f>
        <v>0.5</v>
      </c>
      <c r="F30" s="93"/>
      <c r="G30" s="78"/>
      <c r="H30" s="76"/>
      <c r="I30" s="155">
        <f>I29/-H14</f>
        <v>0.5</v>
      </c>
    </row>
    <row r="31" spans="1:9" s="8" customFormat="1" x14ac:dyDescent="0.2">
      <c r="A31" s="9"/>
      <c r="B31" s="9"/>
      <c r="C31" s="64"/>
      <c r="D31" s="10"/>
      <c r="E31" s="10"/>
      <c r="F31" s="12"/>
      <c r="G31" s="10"/>
      <c r="H31" s="10"/>
      <c r="I31" s="10"/>
    </row>
    <row r="32" spans="1:9" ht="16" thickBot="1" x14ac:dyDescent="0.25">
      <c r="F32" s="42"/>
    </row>
    <row r="33" spans="1:9" ht="25" x14ac:dyDescent="0.3">
      <c r="A33" s="151" t="s">
        <v>127</v>
      </c>
      <c r="B33" s="124"/>
      <c r="C33" s="125"/>
      <c r="D33" s="126"/>
      <c r="E33" s="127"/>
      <c r="F33" s="12"/>
      <c r="G33" s="128"/>
      <c r="H33" s="126"/>
      <c r="I33" s="127"/>
    </row>
    <row r="34" spans="1:9" ht="16" x14ac:dyDescent="0.2">
      <c r="A34" s="13" t="s">
        <v>84</v>
      </c>
      <c r="B34" s="13"/>
      <c r="C34" s="46"/>
      <c r="D34" s="44"/>
      <c r="E34" s="143">
        <f>IF(E18=0,C35*C36,0)</f>
        <v>0</v>
      </c>
      <c r="F34" s="14"/>
      <c r="G34" s="46"/>
      <c r="H34" s="44"/>
      <c r="I34" s="26"/>
    </row>
    <row r="35" spans="1:9" ht="16" x14ac:dyDescent="0.2">
      <c r="A35" s="130" t="s">
        <v>164</v>
      </c>
      <c r="B35" s="9"/>
      <c r="C35" s="231">
        <v>800</v>
      </c>
      <c r="D35" s="10"/>
      <c r="E35" s="23"/>
      <c r="F35" s="12"/>
      <c r="G35" s="30"/>
      <c r="H35" s="10"/>
      <c r="I35" s="23"/>
    </row>
    <row r="36" spans="1:9" ht="16" x14ac:dyDescent="0.2">
      <c r="A36" s="130" t="s">
        <v>165</v>
      </c>
      <c r="B36" s="9"/>
      <c r="C36" s="224">
        <v>6</v>
      </c>
      <c r="D36" s="10"/>
      <c r="E36" s="23"/>
      <c r="F36" s="12"/>
      <c r="G36" s="30"/>
      <c r="H36" s="10"/>
      <c r="I36" s="23"/>
    </row>
    <row r="37" spans="1:9" x14ac:dyDescent="0.2">
      <c r="A37" s="9"/>
      <c r="B37" s="9"/>
      <c r="C37" s="28"/>
      <c r="D37" s="10"/>
      <c r="E37" s="23"/>
      <c r="F37" s="12"/>
      <c r="G37" s="30"/>
      <c r="H37" s="10"/>
      <c r="I37" s="23"/>
    </row>
    <row r="38" spans="1:9" ht="16" x14ac:dyDescent="0.2">
      <c r="A38" s="13" t="s">
        <v>85</v>
      </c>
      <c r="B38" s="13"/>
      <c r="C38" s="46"/>
      <c r="D38" s="44"/>
      <c r="E38" s="143">
        <f>IF(E18&gt;0,C39*C40,0)</f>
        <v>6000</v>
      </c>
      <c r="F38" s="12"/>
      <c r="G38" s="30"/>
      <c r="H38" s="10"/>
      <c r="I38" s="23"/>
    </row>
    <row r="39" spans="1:9" ht="16" x14ac:dyDescent="0.2">
      <c r="A39" s="130" t="s">
        <v>166</v>
      </c>
      <c r="B39" s="9"/>
      <c r="C39" s="231">
        <v>500</v>
      </c>
      <c r="D39" s="10"/>
      <c r="E39" s="23"/>
      <c r="F39" s="12"/>
      <c r="G39" s="28"/>
      <c r="H39" s="10"/>
      <c r="I39" s="23"/>
    </row>
    <row r="40" spans="1:9" ht="16" x14ac:dyDescent="0.2">
      <c r="A40" s="157" t="s">
        <v>167</v>
      </c>
      <c r="B40" s="157"/>
      <c r="C40" s="224">
        <v>12</v>
      </c>
      <c r="D40" s="15"/>
      <c r="E40" s="32"/>
      <c r="F40" s="14"/>
      <c r="G40" s="46"/>
      <c r="H40" s="15"/>
      <c r="I40" s="32"/>
    </row>
    <row r="41" spans="1:9" x14ac:dyDescent="0.2">
      <c r="A41" s="9"/>
      <c r="B41" s="9"/>
      <c r="C41" s="60"/>
      <c r="D41" s="10"/>
      <c r="E41" s="23"/>
      <c r="F41" s="12"/>
      <c r="G41" s="28"/>
      <c r="H41" s="10"/>
      <c r="I41" s="23"/>
    </row>
    <row r="42" spans="1:9" ht="16" x14ac:dyDescent="0.2">
      <c r="A42" s="158" t="s">
        <v>119</v>
      </c>
      <c r="B42" s="9"/>
      <c r="C42" s="60"/>
      <c r="D42" s="10"/>
      <c r="E42" s="156">
        <f>MIN(MAX(0,-D14-E18-E22-E24),E34+E38)</f>
        <v>6000</v>
      </c>
      <c r="F42" s="12"/>
      <c r="G42" s="28"/>
      <c r="H42" s="10"/>
      <c r="I42" s="23"/>
    </row>
    <row r="43" spans="1:9" x14ac:dyDescent="0.2">
      <c r="A43" s="59"/>
      <c r="B43" s="9"/>
      <c r="C43" s="60"/>
      <c r="D43" s="10"/>
      <c r="E43" s="23"/>
      <c r="F43" s="12"/>
      <c r="G43" s="28"/>
      <c r="H43" s="10"/>
      <c r="I43" s="23"/>
    </row>
    <row r="44" spans="1:9" x14ac:dyDescent="0.2">
      <c r="A44" s="9"/>
      <c r="B44" s="9"/>
      <c r="C44" s="60"/>
      <c r="D44" s="10"/>
      <c r="E44" s="23"/>
      <c r="F44" s="12"/>
      <c r="G44" s="28"/>
      <c r="H44" s="10"/>
      <c r="I44" s="23"/>
    </row>
    <row r="45" spans="1:9" ht="16" x14ac:dyDescent="0.2">
      <c r="A45" s="159" t="s">
        <v>118</v>
      </c>
      <c r="B45" s="18"/>
      <c r="C45" s="29"/>
      <c r="D45" s="141">
        <f>D$14+D$22+D$24</f>
        <v>-12480</v>
      </c>
      <c r="E45" s="143">
        <f>E$29+E42</f>
        <v>12240</v>
      </c>
      <c r="F45" s="12"/>
      <c r="G45" s="29"/>
      <c r="H45" s="141">
        <f>H$14+H$24</f>
        <v>-6240</v>
      </c>
      <c r="I45" s="143">
        <f>I$29+I43</f>
        <v>3120</v>
      </c>
    </row>
    <row r="46" spans="1:9" x14ac:dyDescent="0.2">
      <c r="A46" s="18"/>
      <c r="B46" s="6"/>
      <c r="C46" s="21"/>
      <c r="D46" s="10"/>
      <c r="E46" s="23"/>
      <c r="F46" s="12"/>
      <c r="G46" s="21"/>
      <c r="H46" s="10"/>
      <c r="I46" s="23"/>
    </row>
    <row r="47" spans="1:9" s="48" customFormat="1" ht="21" thickBot="1" x14ac:dyDescent="0.3">
      <c r="A47" s="160" t="s">
        <v>116</v>
      </c>
      <c r="B47" s="84"/>
      <c r="C47" s="85"/>
      <c r="D47" s="86">
        <f>E45/-D45</f>
        <v>0.98076923076923073</v>
      </c>
      <c r="E47" s="87"/>
      <c r="F47" s="94"/>
      <c r="G47" s="85"/>
      <c r="H47" s="86">
        <f>I45/-H45</f>
        <v>0.5</v>
      </c>
      <c r="I47" s="87"/>
    </row>
    <row r="48" spans="1:9" s="48" customFormat="1" ht="21" thickBot="1" x14ac:dyDescent="0.3">
      <c r="A48" s="160" t="s">
        <v>117</v>
      </c>
      <c r="B48" s="83"/>
      <c r="C48" s="96"/>
      <c r="D48" s="86">
        <f>E45/-$D$14</f>
        <v>0.98076923076923073</v>
      </c>
      <c r="E48" s="97"/>
      <c r="F48" s="95"/>
      <c r="G48" s="96"/>
      <c r="H48" s="86">
        <f>I45/-$D$14</f>
        <v>0.25</v>
      </c>
      <c r="I48" s="97"/>
    </row>
    <row r="49" spans="6:6" x14ac:dyDescent="0.2">
      <c r="F49" s="42"/>
    </row>
    <row r="50" spans="6:6" x14ac:dyDescent="0.2">
      <c r="F50" s="42"/>
    </row>
    <row r="51" spans="6:6" x14ac:dyDescent="0.2">
      <c r="F51" s="42"/>
    </row>
    <row r="52" spans="6:6" x14ac:dyDescent="0.2">
      <c r="F52" s="42"/>
    </row>
    <row r="53" spans="6:6" x14ac:dyDescent="0.2">
      <c r="F53" s="42"/>
    </row>
    <row r="54" spans="6:6" x14ac:dyDescent="0.2">
      <c r="F54" s="42"/>
    </row>
    <row r="55" spans="6:6" x14ac:dyDescent="0.2">
      <c r="F55" s="42"/>
    </row>
    <row r="56" spans="6:6" x14ac:dyDescent="0.2">
      <c r="F56" s="42"/>
    </row>
    <row r="57" spans="6:6" x14ac:dyDescent="0.2">
      <c r="F57" s="42"/>
    </row>
    <row r="58" spans="6:6" x14ac:dyDescent="0.2">
      <c r="F58" s="42"/>
    </row>
    <row r="59" spans="6:6" x14ac:dyDescent="0.2">
      <c r="F59" s="42"/>
    </row>
    <row r="60" spans="6:6" x14ac:dyDescent="0.2">
      <c r="F60" s="42"/>
    </row>
    <row r="61" spans="6:6" x14ac:dyDescent="0.2">
      <c r="F61" s="42"/>
    </row>
    <row r="62" spans="6:6" x14ac:dyDescent="0.2">
      <c r="F62" s="42"/>
    </row>
    <row r="63" spans="6:6" x14ac:dyDescent="0.2">
      <c r="F63" s="42"/>
    </row>
    <row r="64" spans="6:6" x14ac:dyDescent="0.2">
      <c r="F64" s="42"/>
    </row>
    <row r="65" spans="6:6" x14ac:dyDescent="0.2">
      <c r="F65" s="42"/>
    </row>
    <row r="66" spans="6:6" x14ac:dyDescent="0.2">
      <c r="F66" s="42"/>
    </row>
    <row r="67" spans="6:6" x14ac:dyDescent="0.2">
      <c r="F67" s="42"/>
    </row>
    <row r="68" spans="6:6" x14ac:dyDescent="0.2">
      <c r="F68" s="42"/>
    </row>
    <row r="69" spans="6:6" x14ac:dyDescent="0.2">
      <c r="F69" s="42"/>
    </row>
    <row r="70" spans="6:6" x14ac:dyDescent="0.2">
      <c r="F70" s="42"/>
    </row>
    <row r="71" spans="6:6" x14ac:dyDescent="0.2">
      <c r="F71" s="42"/>
    </row>
    <row r="72" spans="6:6" x14ac:dyDescent="0.2">
      <c r="F72" s="42"/>
    </row>
    <row r="73" spans="6:6" x14ac:dyDescent="0.2">
      <c r="F73" s="42"/>
    </row>
    <row r="74" spans="6:6" x14ac:dyDescent="0.2">
      <c r="F74" s="42"/>
    </row>
    <row r="75" spans="6:6" x14ac:dyDescent="0.2">
      <c r="F75" s="42"/>
    </row>
    <row r="76" spans="6:6" x14ac:dyDescent="0.2">
      <c r="F76" s="42"/>
    </row>
    <row r="77" spans="6:6" x14ac:dyDescent="0.2">
      <c r="F77" s="42"/>
    </row>
    <row r="78" spans="6:6" x14ac:dyDescent="0.2">
      <c r="F78" s="42"/>
    </row>
    <row r="79" spans="6:6" x14ac:dyDescent="0.2">
      <c r="F79" s="42"/>
    </row>
    <row r="80" spans="6:6" x14ac:dyDescent="0.2">
      <c r="F80" s="42"/>
    </row>
    <row r="81" spans="6:6" x14ac:dyDescent="0.2">
      <c r="F81" s="42"/>
    </row>
    <row r="82" spans="6:6" x14ac:dyDescent="0.2">
      <c r="F82" s="42"/>
    </row>
    <row r="83" spans="6:6" x14ac:dyDescent="0.2">
      <c r="F83" s="42"/>
    </row>
    <row r="84" spans="6:6" x14ac:dyDescent="0.2">
      <c r="F84" s="42"/>
    </row>
    <row r="85" spans="6:6" x14ac:dyDescent="0.2">
      <c r="F85" s="42"/>
    </row>
    <row r="86" spans="6:6" x14ac:dyDescent="0.2">
      <c r="F86" s="42"/>
    </row>
    <row r="87" spans="6:6" x14ac:dyDescent="0.2">
      <c r="F87" s="42"/>
    </row>
    <row r="88" spans="6:6" x14ac:dyDescent="0.2">
      <c r="F88" s="42"/>
    </row>
    <row r="89" spans="6:6" x14ac:dyDescent="0.2">
      <c r="F89" s="42"/>
    </row>
    <row r="90" spans="6:6" x14ac:dyDescent="0.2">
      <c r="F90" s="42"/>
    </row>
    <row r="91" spans="6:6" x14ac:dyDescent="0.2">
      <c r="F91" s="42"/>
    </row>
    <row r="92" spans="6:6" x14ac:dyDescent="0.2">
      <c r="F92" s="42"/>
    </row>
    <row r="93" spans="6:6" x14ac:dyDescent="0.2">
      <c r="F93" s="42"/>
    </row>
    <row r="94" spans="6:6" x14ac:dyDescent="0.2">
      <c r="F94" s="42"/>
    </row>
    <row r="95" spans="6:6" x14ac:dyDescent="0.2">
      <c r="F95" s="42"/>
    </row>
    <row r="96" spans="6:6" x14ac:dyDescent="0.2">
      <c r="F96" s="42"/>
    </row>
    <row r="97" spans="6:6" x14ac:dyDescent="0.2">
      <c r="F97" s="42"/>
    </row>
    <row r="98" spans="6:6" x14ac:dyDescent="0.2">
      <c r="F98" s="42"/>
    </row>
    <row r="99" spans="6:6" x14ac:dyDescent="0.2">
      <c r="F99" s="42"/>
    </row>
    <row r="100" spans="6:6" x14ac:dyDescent="0.2">
      <c r="F100" s="42"/>
    </row>
    <row r="101" spans="6:6" x14ac:dyDescent="0.2">
      <c r="F101" s="42"/>
    </row>
    <row r="102" spans="6:6" x14ac:dyDescent="0.2">
      <c r="F102" s="42"/>
    </row>
    <row r="103" spans="6:6" x14ac:dyDescent="0.2">
      <c r="F103" s="42"/>
    </row>
    <row r="104" spans="6:6" x14ac:dyDescent="0.2">
      <c r="F104" s="42"/>
    </row>
    <row r="105" spans="6:6" x14ac:dyDescent="0.2">
      <c r="F105" s="42"/>
    </row>
    <row r="106" spans="6:6" x14ac:dyDescent="0.2">
      <c r="F106" s="42"/>
    </row>
    <row r="107" spans="6:6" x14ac:dyDescent="0.2">
      <c r="F107" s="42"/>
    </row>
    <row r="108" spans="6:6" x14ac:dyDescent="0.2">
      <c r="F108" s="42"/>
    </row>
  </sheetData>
  <phoneticPr fontId="18" type="noConversion"/>
  <dataValidations count="15">
    <dataValidation allowBlank="1" showInputMessage="1" showErrorMessage="1" prompt="&quot;Kaikki kulut&quot; tarkoittavat, että kuluihin on laskettu palkan lisäksi työolosuhteiden järjestelykulut yhtä suurina kuin niiden tuki laskelmassa on." sqref="A47" xr:uid="{00000000-0002-0000-0200-000000000000}"/>
    <dataValidation type="custom" allowBlank="1" showInputMessage="1" showErrorMessage="1" prompt="Enintään palkkatuen pituus (kk)" sqref="C41" xr:uid="{00000000-0002-0000-0200-000001000000}">
      <formula1>C41&lt;=#REF!</formula1>
    </dataValidation>
    <dataValidation type="whole" operator="lessThan" allowBlank="1" showInputMessage="1" showErrorMessage="1" error="Ei yli 10 kk" sqref="C36:C38" xr:uid="{00000000-0002-0000-0200-000002000000}">
      <formula1>7</formula1>
    </dataValidation>
    <dataValidation type="custom" allowBlank="1" showInputMessage="1" showErrorMessage="1" prompt="Enintään palkkatuen pituus (kk)" sqref="C42:C44" xr:uid="{00000000-0002-0000-0200-000003000000}">
      <formula1>C42&lt;=#REF!</formula1>
    </dataValidation>
    <dataValidation allowBlank="1" showInputMessage="1" showErrorMessage="1" prompt="Oletus: yhtä suuri kuin saatu välinetuki." sqref="D22" xr:uid="{00000000-0002-0000-0200-000004000000}"/>
    <dataValidation type="whole" operator="lessThan" allowBlank="1" showInputMessage="1" showErrorMessage="1" sqref="C11" xr:uid="{00000000-0002-0000-0200-000005000000}">
      <formula1>13</formula1>
    </dataValidation>
    <dataValidation type="list" allowBlank="1" showInputMessage="1" showErrorMessage="1" sqref="C19 G19" xr:uid="{00000000-0002-0000-0200-000006000000}">
      <formula1>"0%,30%,40%,50%"</formula1>
    </dataValidation>
    <dataValidation type="custom" allowBlank="1" showInputMessage="1" showErrorMessage="1" error="Maksimi yhteensä 18 kuukautta" sqref="G27" xr:uid="{00000000-0002-0000-0200-000007000000}">
      <formula1>C27+G27&lt;19</formula1>
    </dataValidation>
    <dataValidation type="whole" operator="lessThan" allowBlank="1" showInputMessage="1" showErrorMessage="1" error="Ei yli 12 kuukautta" sqref="C27" xr:uid="{00000000-0002-0000-0200-000008000000}">
      <formula1>13</formula1>
    </dataValidation>
    <dataValidation type="custom" allowBlank="1" showInputMessage="1" showErrorMessage="1" prompt="Enintään kuukausien lkm 1. vuonna" sqref="C20" xr:uid="{00000000-0002-0000-0200-000009000000}">
      <formula1>C20&lt;=C11</formula1>
    </dataValidation>
    <dataValidation type="custom" allowBlank="1" showInputMessage="1" showErrorMessage="1" prompt="Enintään kuukausien lkm 2. vuonna" sqref="G20" xr:uid="{00000000-0002-0000-0200-00000A000000}">
      <formula1>G20&lt;=G11</formula1>
    </dataValidation>
    <dataValidation type="whole" operator="lessThanOrEqual" allowBlank="1" showInputMessage="1" showErrorMessage="1" errorTitle="Maksimi 4000 €" prompt="Maksimi 4000 €" sqref="E22" xr:uid="{00000000-0002-0000-0200-00000B000000}">
      <formula1>4000</formula1>
    </dataValidation>
    <dataValidation type="whole" operator="lessThanOrEqual" allowBlank="1" showInputMessage="1" showErrorMessage="1" error="Ei yli 500 €/kk" sqref="C35" xr:uid="{00000000-0002-0000-0200-00000C000000}">
      <formula1>800</formula1>
    </dataValidation>
    <dataValidation type="custom" allowBlank="1" showInputMessage="1" showErrorMessage="1" prompt="Enintään palkkatuen pituus (kk)" sqref="C40" xr:uid="{00000000-0002-0000-0200-00000D000000}">
      <formula1>C40&lt;=C20</formula1>
    </dataValidation>
    <dataValidation type="whole" operator="lessThanOrEqual" allowBlank="1" showInputMessage="1" showErrorMessage="1" error="Korkeintaan 20 tuntia kuukaudessa" sqref="C26 G26" xr:uid="{00000000-0002-0000-0200-00000E000000}">
      <formula1>20</formula1>
    </dataValidation>
  </dataValidations>
  <hyperlinks>
    <hyperlink ref="A22" location="'Yhteenveto tukimuodoista'!A12" display="Työolosuhteiden järjestelytuki - välineet (2019 max 4000 €)" xr:uid="{00000000-0004-0000-0200-000000000000}"/>
    <hyperlink ref="A24" location="'Yhteenveto tukimuodoista'!A13" display="Työolosuhteiden järjestelytuki - työntekijän tuki" xr:uid="{00000000-0004-0000-0200-000001000000}"/>
    <hyperlink ref="A18" location="'Yhteenveto tukimuodoista'!A11" display="Palkkatuki (2019 max 1400 €/kk)" xr:uid="{00000000-0004-0000-0200-000002000000}"/>
    <hyperlink ref="A34" location="'Yhteenveto tukimuodoista'!A4" display="Rekrytointituki (vain jos EI palkkatukea)" xr:uid="{00000000-0004-0000-0200-000003000000}"/>
    <hyperlink ref="A38" location="'Yhteenveto tukimuodoista'!A5" display="Työllistämisen Espoo-lisä (vain jos MYÖS palkkatuki)" xr:uid="{00000000-0004-0000-0200-000004000000}"/>
  </hyperlinks>
  <pageMargins left="0.7" right="0.7" top="0.75" bottom="0.75" header="0.3" footer="0.3"/>
  <pageSetup paperSize="9" scale="67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showGridLines="0" zoomScaleNormal="100" workbookViewId="0">
      <pane xSplit="5" ySplit="6" topLeftCell="G7" activePane="bottomRight" state="frozen"/>
      <selection pane="topRight" activeCell="F1" sqref="F1"/>
      <selection pane="bottomLeft" activeCell="A9" sqref="A9"/>
      <selection pane="bottomRight" activeCell="G11" sqref="G11"/>
    </sheetView>
  </sheetViews>
  <sheetFormatPr baseColWidth="10" defaultColWidth="8.83203125" defaultRowHeight="15" x14ac:dyDescent="0.2"/>
  <cols>
    <col min="1" max="1" width="60.5" style="1" customWidth="1"/>
    <col min="2" max="2" width="3.6640625" style="3" customWidth="1"/>
    <col min="3" max="3" width="12.6640625" style="7" customWidth="1"/>
    <col min="4" max="5" width="12.6640625" style="3" customWidth="1"/>
    <col min="6" max="6" width="3.6640625" style="42" customWidth="1"/>
    <col min="7" max="7" width="13.6640625" style="16" customWidth="1"/>
    <col min="8" max="8" width="13.6640625" style="3" customWidth="1"/>
    <col min="9" max="9" width="12.6640625" style="3" customWidth="1"/>
  </cols>
  <sheetData>
    <row r="1" spans="1:9" ht="22" x14ac:dyDescent="0.25">
      <c r="A1" s="98" t="s">
        <v>108</v>
      </c>
      <c r="B1" s="99"/>
      <c r="C1" s="98" t="s">
        <v>92</v>
      </c>
      <c r="D1" s="99"/>
      <c r="G1" s="3"/>
      <c r="H1"/>
    </row>
    <row r="2" spans="1:9" ht="21" x14ac:dyDescent="0.25">
      <c r="A2" s="100" t="s">
        <v>73</v>
      </c>
      <c r="B2" s="99"/>
      <c r="C2" s="101"/>
      <c r="D2" s="101"/>
      <c r="E2" s="7"/>
      <c r="G2" s="3"/>
      <c r="H2"/>
    </row>
    <row r="3" spans="1:9" ht="15" customHeight="1" x14ac:dyDescent="0.25">
      <c r="A3" s="53"/>
      <c r="C3" s="213" t="s">
        <v>162</v>
      </c>
      <c r="D3" s="222"/>
      <c r="E3" s="7"/>
      <c r="G3" s="3"/>
      <c r="H3"/>
    </row>
    <row r="4" spans="1:9" ht="15" customHeight="1" thickBot="1" x14ac:dyDescent="0.25">
      <c r="A4" s="5"/>
    </row>
    <row r="5" spans="1:9" ht="15" customHeight="1" thickBot="1" x14ac:dyDescent="0.25">
      <c r="A5" s="3"/>
      <c r="B5" s="7"/>
      <c r="C5" s="153" t="s">
        <v>34</v>
      </c>
      <c r="D5" s="133"/>
      <c r="E5" s="133"/>
      <c r="F5" s="90"/>
      <c r="G5" s="153" t="s">
        <v>35</v>
      </c>
      <c r="H5" s="133"/>
      <c r="I5" s="133"/>
    </row>
    <row r="6" spans="1:9" s="50" customFormat="1" ht="16" x14ac:dyDescent="0.2">
      <c r="A6" s="112" t="s">
        <v>109</v>
      </c>
      <c r="B6" s="113"/>
      <c r="C6" s="163" t="s">
        <v>41</v>
      </c>
      <c r="D6" s="136" t="s">
        <v>33</v>
      </c>
      <c r="E6" s="137" t="s">
        <v>36</v>
      </c>
      <c r="F6" s="114"/>
      <c r="G6" s="163" t="s">
        <v>41</v>
      </c>
      <c r="H6" s="136" t="s">
        <v>33</v>
      </c>
      <c r="I6" s="137" t="s">
        <v>36</v>
      </c>
    </row>
    <row r="7" spans="1:9" ht="16" x14ac:dyDescent="0.2">
      <c r="A7" s="130" t="s">
        <v>38</v>
      </c>
      <c r="B7" s="6"/>
      <c r="C7" s="223">
        <v>10</v>
      </c>
      <c r="D7" s="7"/>
      <c r="E7" s="20"/>
      <c r="F7" s="16"/>
      <c r="G7" s="142">
        <f>C7</f>
        <v>10</v>
      </c>
      <c r="H7" s="7"/>
      <c r="I7" s="20"/>
    </row>
    <row r="8" spans="1:9" ht="16" x14ac:dyDescent="0.2">
      <c r="A8" s="130" t="s">
        <v>46</v>
      </c>
      <c r="B8" s="6"/>
      <c r="C8" s="224">
        <v>20</v>
      </c>
      <c r="D8" s="7"/>
      <c r="E8" s="20"/>
      <c r="F8" s="16"/>
      <c r="G8" s="138">
        <f>C8</f>
        <v>20</v>
      </c>
      <c r="H8" s="7"/>
      <c r="I8" s="20"/>
    </row>
    <row r="9" spans="1:9" ht="16" x14ac:dyDescent="0.2">
      <c r="A9" s="130" t="s">
        <v>42</v>
      </c>
      <c r="B9" s="6"/>
      <c r="C9" s="138">
        <f>4*C8</f>
        <v>80</v>
      </c>
      <c r="D9" s="7"/>
      <c r="E9" s="20"/>
      <c r="F9" s="16"/>
      <c r="G9" s="138">
        <f>4*G8</f>
        <v>80</v>
      </c>
      <c r="H9" s="7"/>
      <c r="I9" s="20"/>
    </row>
    <row r="10" spans="1:9" ht="16" x14ac:dyDescent="0.2">
      <c r="A10" s="130" t="s">
        <v>43</v>
      </c>
      <c r="B10" s="6"/>
      <c r="C10" s="139">
        <f>C7*C9</f>
        <v>800</v>
      </c>
      <c r="D10" s="7"/>
      <c r="E10" s="20"/>
      <c r="F10" s="16"/>
      <c r="G10" s="139">
        <f>G7*G9</f>
        <v>800</v>
      </c>
      <c r="H10" s="16"/>
      <c r="I10" s="20"/>
    </row>
    <row r="11" spans="1:9" ht="16" x14ac:dyDescent="0.2">
      <c r="A11" s="130" t="s">
        <v>44</v>
      </c>
      <c r="B11" s="6"/>
      <c r="C11" s="224">
        <v>12</v>
      </c>
      <c r="D11" s="7"/>
      <c r="E11" s="20"/>
      <c r="F11" s="16"/>
      <c r="G11" s="224">
        <v>6</v>
      </c>
      <c r="H11" s="16"/>
      <c r="I11" s="20"/>
    </row>
    <row r="12" spans="1:9" s="2" customFormat="1" ht="16" x14ac:dyDescent="0.2">
      <c r="A12" s="159" t="s">
        <v>39</v>
      </c>
      <c r="B12" s="18"/>
      <c r="C12" s="47"/>
      <c r="D12" s="140">
        <f>-C10*C11</f>
        <v>-9600</v>
      </c>
      <c r="E12" s="24"/>
      <c r="F12" s="17"/>
      <c r="G12" s="47"/>
      <c r="H12" s="140">
        <f>-G10*G11</f>
        <v>-4800</v>
      </c>
      <c r="I12" s="22"/>
    </row>
    <row r="13" spans="1:9" ht="16" x14ac:dyDescent="0.2">
      <c r="A13" s="130" t="s">
        <v>1</v>
      </c>
      <c r="B13" s="6"/>
      <c r="C13" s="225">
        <v>0.3</v>
      </c>
      <c r="D13" s="141">
        <f>$C$13*D12</f>
        <v>-2880</v>
      </c>
      <c r="E13" s="23"/>
      <c r="F13" s="12"/>
      <c r="G13" s="148">
        <f>C13</f>
        <v>0.3</v>
      </c>
      <c r="H13" s="141">
        <f>$C$13*H12</f>
        <v>-1440</v>
      </c>
      <c r="I13" s="20"/>
    </row>
    <row r="14" spans="1:9" s="2" customFormat="1" ht="16" x14ac:dyDescent="0.2">
      <c r="A14" s="159" t="s">
        <v>40</v>
      </c>
      <c r="B14" s="18"/>
      <c r="C14" s="35"/>
      <c r="D14" s="140">
        <f>SUM(D12:D13)</f>
        <v>-12480</v>
      </c>
      <c r="E14" s="24"/>
      <c r="F14" s="17"/>
      <c r="G14" s="35"/>
      <c r="H14" s="140">
        <f>SUM(H12:H13)</f>
        <v>-6240</v>
      </c>
      <c r="I14" s="22"/>
    </row>
    <row r="15" spans="1:9" x14ac:dyDescent="0.2">
      <c r="A15" s="3"/>
      <c r="B15" s="7"/>
      <c r="C15" s="25"/>
      <c r="D15" s="7"/>
      <c r="E15" s="20"/>
      <c r="F15" s="16"/>
      <c r="G15" s="21"/>
      <c r="H15" s="7"/>
      <c r="I15" s="20"/>
    </row>
    <row r="16" spans="1:9" s="50" customFormat="1" ht="16" x14ac:dyDescent="0.2">
      <c r="A16" s="154" t="s">
        <v>110</v>
      </c>
      <c r="B16" s="115"/>
      <c r="C16" s="116"/>
      <c r="D16" s="117"/>
      <c r="E16" s="118"/>
      <c r="F16" s="117"/>
      <c r="G16" s="116"/>
      <c r="H16" s="117"/>
      <c r="I16" s="118"/>
    </row>
    <row r="17" spans="1:9" s="43" customFormat="1" x14ac:dyDescent="0.2">
      <c r="A17" s="39"/>
      <c r="B17" s="40"/>
      <c r="C17" s="29"/>
      <c r="D17" s="12"/>
      <c r="E17" s="41"/>
      <c r="F17" s="12"/>
      <c r="G17" s="29"/>
      <c r="H17" s="12"/>
      <c r="I17" s="41"/>
    </row>
    <row r="18" spans="1:9" ht="16" x14ac:dyDescent="0.2">
      <c r="A18" s="13" t="s">
        <v>74</v>
      </c>
      <c r="B18" s="58"/>
      <c r="C18" s="45"/>
      <c r="D18" s="44"/>
      <c r="E18" s="143">
        <f>IF(-$C$19*D14/12&gt;1400,12*1400,-$C$19*D14*C20/C11)</f>
        <v>6240</v>
      </c>
      <c r="F18" s="14"/>
      <c r="G18" s="45"/>
      <c r="H18" s="44"/>
      <c r="I18" s="143">
        <f>IF(-$G$19*H14/12&gt;1400,12*1400,-$G$19*H14*G20/G11)</f>
        <v>3120</v>
      </c>
    </row>
    <row r="19" spans="1:9" ht="16" x14ac:dyDescent="0.2">
      <c r="A19" s="130" t="s">
        <v>69</v>
      </c>
      <c r="B19" s="9"/>
      <c r="C19" s="226">
        <v>0.5</v>
      </c>
      <c r="D19" s="19"/>
      <c r="E19" s="144">
        <f>C20*1400</f>
        <v>16800</v>
      </c>
      <c r="F19" s="12"/>
      <c r="G19" s="233">
        <v>0.5</v>
      </c>
      <c r="H19" s="19"/>
      <c r="I19" s="23"/>
    </row>
    <row r="20" spans="1:9" ht="16" x14ac:dyDescent="0.2">
      <c r="A20" s="130" t="s">
        <v>72</v>
      </c>
      <c r="B20" s="9"/>
      <c r="C20" s="227">
        <v>12</v>
      </c>
      <c r="D20" s="10"/>
      <c r="E20" s="23"/>
      <c r="F20" s="12"/>
      <c r="G20" s="227">
        <v>6</v>
      </c>
      <c r="H20" s="52" t="str">
        <f>IF(G20&gt;G11,"&lt;- tarkista!","")</f>
        <v/>
      </c>
      <c r="I20" s="23"/>
    </row>
    <row r="21" spans="1:9" x14ac:dyDescent="0.2">
      <c r="A21" s="9"/>
      <c r="B21" s="9"/>
      <c r="C21" s="33"/>
      <c r="D21" s="10"/>
      <c r="E21" s="23"/>
      <c r="F21" s="12"/>
      <c r="G21" s="30"/>
      <c r="H21" s="10"/>
      <c r="I21" s="23"/>
    </row>
    <row r="22" spans="1:9" ht="16" x14ac:dyDescent="0.2">
      <c r="A22" s="13" t="s">
        <v>83</v>
      </c>
      <c r="B22" s="13"/>
      <c r="C22" s="38"/>
      <c r="D22" s="145">
        <f>-E22</f>
        <v>0</v>
      </c>
      <c r="E22" s="228">
        <v>0</v>
      </c>
      <c r="F22" s="14"/>
      <c r="G22" s="38"/>
      <c r="H22" s="149" t="s">
        <v>120</v>
      </c>
      <c r="I22" s="68"/>
    </row>
    <row r="23" spans="1:9" x14ac:dyDescent="0.2">
      <c r="A23" s="11"/>
      <c r="B23" s="11"/>
      <c r="C23" s="28"/>
      <c r="D23" s="14"/>
      <c r="E23" s="37"/>
      <c r="F23" s="12"/>
      <c r="G23" s="31"/>
      <c r="H23" s="15"/>
      <c r="I23" s="32"/>
    </row>
    <row r="24" spans="1:9" ht="16" x14ac:dyDescent="0.2">
      <c r="A24" s="13" t="s">
        <v>47</v>
      </c>
      <c r="B24" s="13"/>
      <c r="C24" s="34"/>
      <c r="D24" s="141">
        <f>-C25*C26*C27</f>
        <v>0</v>
      </c>
      <c r="E24" s="143">
        <f>MIN(C25*C26*C27,(-D14-E18-E22))</f>
        <v>0</v>
      </c>
      <c r="F24" s="14"/>
      <c r="G24" s="34"/>
      <c r="H24" s="141">
        <f>-G25*G26*G27</f>
        <v>0</v>
      </c>
      <c r="I24" s="143">
        <f>MIN(G25*G26*G27,(-H14-I18))</f>
        <v>0</v>
      </c>
    </row>
    <row r="25" spans="1:9" ht="16" x14ac:dyDescent="0.2">
      <c r="A25" s="130" t="s">
        <v>169</v>
      </c>
      <c r="B25" s="9"/>
      <c r="C25" s="146">
        <v>20</v>
      </c>
      <c r="D25" s="19"/>
      <c r="E25" s="23"/>
      <c r="F25" s="12"/>
      <c r="G25" s="146">
        <v>20</v>
      </c>
      <c r="H25" s="19"/>
      <c r="I25" s="23"/>
    </row>
    <row r="26" spans="1:9" ht="16" x14ac:dyDescent="0.2">
      <c r="A26" s="130" t="s">
        <v>170</v>
      </c>
      <c r="B26" s="9"/>
      <c r="C26" s="224">
        <v>20</v>
      </c>
      <c r="D26" s="19"/>
      <c r="E26" s="23"/>
      <c r="F26" s="12"/>
      <c r="G26" s="224">
        <v>20</v>
      </c>
      <c r="H26" s="19"/>
      <c r="I26" s="23"/>
    </row>
    <row r="27" spans="1:9" ht="16" x14ac:dyDescent="0.2">
      <c r="A27" s="130" t="s">
        <v>171</v>
      </c>
      <c r="B27" s="9"/>
      <c r="C27" s="232">
        <v>0</v>
      </c>
      <c r="D27" s="19"/>
      <c r="E27" s="23"/>
      <c r="F27" s="12"/>
      <c r="G27" s="224">
        <v>0</v>
      </c>
      <c r="H27" s="19"/>
      <c r="I27" s="23"/>
    </row>
    <row r="28" spans="1:9" s="8" customFormat="1" x14ac:dyDescent="0.2">
      <c r="A28" s="9"/>
      <c r="B28" s="9"/>
      <c r="C28" s="27"/>
      <c r="D28" s="10"/>
      <c r="E28" s="23"/>
      <c r="F28" s="12"/>
      <c r="G28" s="30"/>
      <c r="H28" s="10"/>
      <c r="I28" s="23"/>
    </row>
    <row r="29" spans="1:9" s="62" customFormat="1" ht="16" x14ac:dyDescent="0.2">
      <c r="A29" s="161" t="s">
        <v>124</v>
      </c>
      <c r="B29" s="80"/>
      <c r="C29" s="72"/>
      <c r="D29" s="73"/>
      <c r="E29" s="147">
        <f>MIN((E18+E22+E24),-D14)</f>
        <v>6240</v>
      </c>
      <c r="F29" s="17"/>
      <c r="G29" s="74"/>
      <c r="H29" s="73"/>
      <c r="I29" s="147">
        <f>MIN((I18+I24),-H14)</f>
        <v>3120</v>
      </c>
    </row>
    <row r="30" spans="1:9" s="62" customFormat="1" ht="17" thickBot="1" x14ac:dyDescent="0.25">
      <c r="A30" s="162" t="s">
        <v>111</v>
      </c>
      <c r="B30" s="82"/>
      <c r="C30" s="75"/>
      <c r="D30" s="76"/>
      <c r="E30" s="155">
        <f>E29/-D14</f>
        <v>0.5</v>
      </c>
      <c r="F30" s="93"/>
      <c r="G30" s="78"/>
      <c r="H30" s="76"/>
      <c r="I30" s="155">
        <f>I29/-H14</f>
        <v>0.5</v>
      </c>
    </row>
    <row r="31" spans="1:9" s="8" customFormat="1" x14ac:dyDescent="0.2">
      <c r="A31" s="9"/>
      <c r="B31" s="9"/>
      <c r="C31" s="64"/>
      <c r="D31" s="10"/>
      <c r="E31" s="10"/>
      <c r="F31" s="12"/>
      <c r="G31" s="10"/>
      <c r="H31" s="10"/>
      <c r="I31" s="10"/>
    </row>
    <row r="32" spans="1:9" ht="16" thickBot="1" x14ac:dyDescent="0.25">
      <c r="B32" s="1"/>
      <c r="C32" s="6"/>
    </row>
    <row r="33" spans="1:9" ht="25" x14ac:dyDescent="0.3">
      <c r="A33" s="151" t="s">
        <v>128</v>
      </c>
      <c r="B33" s="119"/>
      <c r="C33" s="120"/>
      <c r="D33" s="121"/>
      <c r="E33" s="122"/>
      <c r="F33" s="117"/>
      <c r="G33" s="123"/>
      <c r="H33" s="121"/>
      <c r="I33" s="122"/>
    </row>
    <row r="34" spans="1:9" ht="33" customHeight="1" x14ac:dyDescent="0.2">
      <c r="A34" s="13" t="s">
        <v>107</v>
      </c>
      <c r="B34" s="13"/>
      <c r="C34" s="46"/>
      <c r="D34" s="44"/>
      <c r="E34" s="143">
        <f>IF(E18&gt;0,C36*C37,0)</f>
        <v>1500</v>
      </c>
      <c r="F34" s="14"/>
      <c r="G34" s="46"/>
      <c r="H34" s="44"/>
      <c r="I34" s="143">
        <f>IF(I18&gt;0,G36*G37,0)</f>
        <v>0</v>
      </c>
    </row>
    <row r="35" spans="1:9" ht="16" x14ac:dyDescent="0.2">
      <c r="A35" s="130" t="s">
        <v>172</v>
      </c>
      <c r="B35" s="9"/>
      <c r="C35" s="146">
        <f>C8/40*500</f>
        <v>250</v>
      </c>
      <c r="D35" s="54"/>
      <c r="E35" s="20"/>
      <c r="F35" s="12"/>
      <c r="G35" s="146">
        <f>G8/40*500</f>
        <v>250</v>
      </c>
      <c r="H35" s="54"/>
      <c r="I35" s="20"/>
    </row>
    <row r="36" spans="1:9" ht="16" x14ac:dyDescent="0.2">
      <c r="A36" s="130" t="s">
        <v>71</v>
      </c>
      <c r="B36" s="9"/>
      <c r="C36" s="146">
        <f>C8/40*C35</f>
        <v>125</v>
      </c>
      <c r="D36" s="10"/>
      <c r="E36" s="23"/>
      <c r="F36" s="12"/>
      <c r="G36" s="146">
        <f>G8/40*G35</f>
        <v>125</v>
      </c>
      <c r="H36" s="10"/>
      <c r="I36" s="23"/>
    </row>
    <row r="37" spans="1:9" ht="16" x14ac:dyDescent="0.2">
      <c r="A37" s="157" t="s">
        <v>167</v>
      </c>
      <c r="B37" s="63"/>
      <c r="C37" s="224">
        <v>12</v>
      </c>
      <c r="D37" s="15"/>
      <c r="E37" s="32"/>
      <c r="F37" s="14"/>
      <c r="G37" s="224">
        <v>0</v>
      </c>
      <c r="H37" s="15"/>
      <c r="I37" s="32"/>
    </row>
    <row r="38" spans="1:9" x14ac:dyDescent="0.2">
      <c r="A38" s="9"/>
      <c r="B38" s="9"/>
      <c r="C38" s="60"/>
      <c r="D38" s="10"/>
      <c r="E38" s="23"/>
      <c r="F38" s="12"/>
      <c r="G38" s="30"/>
      <c r="H38" s="10"/>
      <c r="I38" s="23"/>
    </row>
    <row r="39" spans="1:9" ht="16" x14ac:dyDescent="0.2">
      <c r="A39" s="158" t="s">
        <v>119</v>
      </c>
      <c r="B39" s="11"/>
      <c r="C39" s="28"/>
      <c r="D39" s="10"/>
      <c r="E39" s="150">
        <f>MIN(MAX(0,-D$14-E$18-E$22-E$24),(E34))</f>
        <v>1500</v>
      </c>
      <c r="F39" s="12"/>
      <c r="G39" s="28"/>
      <c r="H39" s="10"/>
      <c r="I39" s="150">
        <f>MIN(MAX(0,-H$14-I$18-I$22-I$24),(I34))</f>
        <v>0</v>
      </c>
    </row>
    <row r="40" spans="1:9" x14ac:dyDescent="0.2">
      <c r="A40" s="11"/>
      <c r="B40" s="11"/>
      <c r="C40" s="28"/>
      <c r="D40" s="10"/>
      <c r="E40" s="23"/>
      <c r="F40" s="12"/>
      <c r="G40" s="28"/>
      <c r="H40" s="10"/>
      <c r="I40" s="23"/>
    </row>
    <row r="41" spans="1:9" ht="16" x14ac:dyDescent="0.2">
      <c r="A41" s="159" t="s">
        <v>118</v>
      </c>
      <c r="B41" s="18"/>
      <c r="C41" s="29"/>
      <c r="D41" s="141">
        <f>D$14+D$22+D$24</f>
        <v>-12480</v>
      </c>
      <c r="E41" s="143">
        <f>E$29+E39</f>
        <v>7740</v>
      </c>
      <c r="F41" s="12"/>
      <c r="G41" s="29"/>
      <c r="H41" s="141">
        <f>H$14+H$24</f>
        <v>-6240</v>
      </c>
      <c r="I41" s="143">
        <f>I$29+I39</f>
        <v>3120</v>
      </c>
    </row>
    <row r="42" spans="1:9" x14ac:dyDescent="0.2">
      <c r="A42" s="18"/>
      <c r="B42" s="6"/>
      <c r="C42" s="21"/>
      <c r="D42" s="10"/>
      <c r="E42" s="23"/>
      <c r="F42" s="12"/>
      <c r="G42" s="21"/>
      <c r="H42" s="165"/>
      <c r="I42" s="23"/>
    </row>
    <row r="43" spans="1:9" s="48" customFormat="1" ht="21" thickBot="1" x14ac:dyDescent="0.3">
      <c r="A43" s="160" t="s">
        <v>116</v>
      </c>
      <c r="B43" s="84"/>
      <c r="C43" s="85"/>
      <c r="D43" s="164">
        <f>E41/-D41</f>
        <v>0.62019230769230771</v>
      </c>
      <c r="E43" s="87"/>
      <c r="F43" s="94"/>
      <c r="G43" s="85"/>
      <c r="H43" s="164">
        <f>I41/-H41</f>
        <v>0.5</v>
      </c>
      <c r="I43" s="87"/>
    </row>
    <row r="44" spans="1:9" s="48" customFormat="1" ht="21" thickBot="1" x14ac:dyDescent="0.3">
      <c r="A44" s="160" t="s">
        <v>117</v>
      </c>
      <c r="B44" s="84"/>
      <c r="C44" s="88"/>
      <c r="D44" s="164">
        <f>E41/-$D$14</f>
        <v>0.62019230769230771</v>
      </c>
      <c r="E44" s="89"/>
      <c r="F44" s="94"/>
      <c r="G44" s="88"/>
      <c r="H44" s="164">
        <f>I41/-$D$14</f>
        <v>0.25</v>
      </c>
      <c r="I44" s="89"/>
    </row>
  </sheetData>
  <dataValidations count="14">
    <dataValidation allowBlank="1" showInputMessage="1" showErrorMessage="1" prompt="&quot;Kaikki kulut&quot; tarkoittavat, että kuluihin on laskettu palkan lisäksi työolosuhteiden järjestelykulut yhtä suurina kuin niiden tuki laskelmassa on." sqref="A43" xr:uid="{00000000-0002-0000-0300-000000000000}"/>
    <dataValidation type="custom" operator="lessThan" allowBlank="1" showInputMessage="1" showErrorMessage="1" error="Ei yhteensä yli 12 kk" sqref="G37" xr:uid="{00000000-0002-0000-0300-000001000000}">
      <formula1>C37+G37&lt;13</formula1>
    </dataValidation>
    <dataValidation allowBlank="1" showInputMessage="1" showErrorMessage="1" prompt="Oletus: yhtä suuri kuin saatu välinetuki." sqref="D22" xr:uid="{00000000-0002-0000-0300-000002000000}"/>
    <dataValidation type="decimal" operator="lessThanOrEqual" allowBlank="1" showInputMessage="1" showErrorMessage="1" error="Ei yli 500 €/kk" sqref="C36 G36" xr:uid="{00000000-0002-0000-0300-000003000000}">
      <formula1>500</formula1>
    </dataValidation>
    <dataValidation type="whole" operator="lessThan" allowBlank="1" showInputMessage="1" showErrorMessage="1" error="Ei yli 10 kk" sqref="C37:C38" xr:uid="{00000000-0002-0000-0300-000004000000}">
      <formula1>13</formula1>
    </dataValidation>
    <dataValidation type="whole" operator="lessThan" allowBlank="1" showInputMessage="1" showErrorMessage="1" sqref="C11" xr:uid="{00000000-0002-0000-0300-000005000000}">
      <formula1>13</formula1>
    </dataValidation>
    <dataValidation type="list" allowBlank="1" showInputMessage="1" showErrorMessage="1" sqref="C19 G19" xr:uid="{00000000-0002-0000-0300-000006000000}">
      <formula1>"0%,30%,40%,50%"</formula1>
    </dataValidation>
    <dataValidation type="custom" allowBlank="1" showInputMessage="1" showErrorMessage="1" error="Maksimi yhteensä 18 kuukautta" sqref="G27" xr:uid="{00000000-0002-0000-0300-000007000000}">
      <formula1>C27+G27&lt;19</formula1>
    </dataValidation>
    <dataValidation type="whole" operator="lessThan" allowBlank="1" showInputMessage="1" showErrorMessage="1" error="Ei yli 12 kuukautta" sqref="C27" xr:uid="{00000000-0002-0000-0300-000008000000}">
      <formula1>13</formula1>
    </dataValidation>
    <dataValidation type="whole" operator="lessThanOrEqual" allowBlank="1" showInputMessage="1" showErrorMessage="1" error="Ei yli 500 €/kk" sqref="C35 G35" xr:uid="{00000000-0002-0000-0300-000009000000}">
      <formula1>500</formula1>
    </dataValidation>
    <dataValidation type="custom" allowBlank="1" showInputMessage="1" showErrorMessage="1" prompt="Enintään kuukausien lkm 1. vuonna" sqref="C20" xr:uid="{00000000-0002-0000-0300-00000A000000}">
      <formula1>C20&lt;=C11</formula1>
    </dataValidation>
    <dataValidation type="custom" allowBlank="1" showInputMessage="1" showErrorMessage="1" prompt="Enintään kuukausien lkm 2. vuonna" sqref="G20" xr:uid="{00000000-0002-0000-0300-00000B000000}">
      <formula1>G20&lt;=G11</formula1>
    </dataValidation>
    <dataValidation type="whole" operator="lessThanOrEqual" allowBlank="1" showInputMessage="1" showErrorMessage="1" errorTitle="Maksimi 4000 €" prompt="Maksimi 4000 €" sqref="E22" xr:uid="{00000000-0002-0000-0300-00000C000000}">
      <formula1>4000</formula1>
    </dataValidation>
    <dataValidation type="whole" operator="lessThanOrEqual" allowBlank="1" showInputMessage="1" showErrorMessage="1" error="Korkeintaan 20 tuntia kuukaudessa" sqref="C26 G26" xr:uid="{00000000-0002-0000-0300-00000D000000}">
      <formula1>20</formula1>
    </dataValidation>
  </dataValidations>
  <hyperlinks>
    <hyperlink ref="A22" location="'Yhteenveto tukimuodoista'!A12" display="Työolosuhteiden järjestelytuki - välineet (2019 max 4000 €)" xr:uid="{00000000-0004-0000-0300-000000000000}"/>
    <hyperlink ref="A24" location="'Yhteenveto tukimuodoista'!A13" display="Työolosuhteiden järjestelytuki - työntekijän tuki" xr:uid="{00000000-0004-0000-0300-000001000000}"/>
    <hyperlink ref="A18" location="'Yhteenveto tukimuodoista'!A11" display="Palkkatuki (2019 max 1400 €/kk)" xr:uid="{00000000-0004-0000-0300-000002000000}"/>
    <hyperlink ref="A34" location="'Yhteenveto tukimuodoista'!A14" display="Vantaa-lisä (vain jos MYÖS palkkatuki)" xr:uid="{00000000-0004-0000-0300-000003000000}"/>
  </hyperlinks>
  <pageMargins left="0.7" right="0.7" top="0.75" bottom="0.75" header="0.3" footer="0.3"/>
  <pageSetup paperSize="9" scale="67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"/>
  <sheetViews>
    <sheetView showGridLines="0" zoomScaleNormal="100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G11" sqref="G11"/>
    </sheetView>
  </sheetViews>
  <sheetFormatPr baseColWidth="10" defaultColWidth="8.83203125" defaultRowHeight="15" x14ac:dyDescent="0.2"/>
  <cols>
    <col min="1" max="1" width="60.5" style="1" customWidth="1"/>
    <col min="2" max="2" width="3.6640625" style="3" customWidth="1"/>
    <col min="3" max="3" width="12.6640625" style="7" customWidth="1"/>
    <col min="4" max="5" width="12.6640625" style="3" customWidth="1"/>
    <col min="6" max="6" width="3.6640625" style="42" customWidth="1"/>
    <col min="7" max="7" width="13.6640625" style="16" customWidth="1"/>
    <col min="8" max="8" width="13.6640625" style="3" customWidth="1"/>
    <col min="9" max="9" width="12.6640625" style="3" customWidth="1"/>
  </cols>
  <sheetData>
    <row r="1" spans="1:9" ht="22" x14ac:dyDescent="0.25">
      <c r="A1" s="98" t="s">
        <v>108</v>
      </c>
      <c r="B1" s="99"/>
      <c r="C1" s="100" t="s">
        <v>93</v>
      </c>
      <c r="G1" s="3"/>
      <c r="H1"/>
    </row>
    <row r="2" spans="1:9" ht="21" x14ac:dyDescent="0.25">
      <c r="A2" s="100" t="s">
        <v>73</v>
      </c>
      <c r="B2" s="99"/>
      <c r="C2" s="101"/>
      <c r="D2" s="7"/>
      <c r="E2" s="7"/>
      <c r="G2" s="3"/>
      <c r="H2"/>
    </row>
    <row r="3" spans="1:9" ht="15.5" customHeight="1" x14ac:dyDescent="0.25">
      <c r="A3" s="53"/>
      <c r="C3" s="213" t="s">
        <v>162</v>
      </c>
      <c r="D3" s="222"/>
      <c r="E3" s="7"/>
      <c r="G3" s="3"/>
      <c r="H3"/>
    </row>
    <row r="4" spans="1:9" ht="15.5" customHeight="1" thickBot="1" x14ac:dyDescent="0.25">
      <c r="A4" s="5"/>
    </row>
    <row r="5" spans="1:9" ht="16" thickBot="1" x14ac:dyDescent="0.25">
      <c r="A5" s="3"/>
      <c r="B5" s="7"/>
      <c r="C5" s="153" t="s">
        <v>34</v>
      </c>
      <c r="D5" s="132"/>
      <c r="E5" s="134"/>
      <c r="F5" s="90"/>
      <c r="G5" s="153" t="s">
        <v>35</v>
      </c>
      <c r="H5" s="132"/>
      <c r="I5" s="134"/>
    </row>
    <row r="6" spans="1:9" s="50" customFormat="1" ht="16" x14ac:dyDescent="0.2">
      <c r="A6" s="154" t="s">
        <v>109</v>
      </c>
      <c r="B6" s="113"/>
      <c r="C6" s="135" t="s">
        <v>41</v>
      </c>
      <c r="D6" s="136" t="s">
        <v>33</v>
      </c>
      <c r="E6" s="137" t="s">
        <v>36</v>
      </c>
      <c r="F6" s="91"/>
      <c r="G6" s="135" t="s">
        <v>41</v>
      </c>
      <c r="H6" s="136" t="s">
        <v>33</v>
      </c>
      <c r="I6" s="137" t="s">
        <v>36</v>
      </c>
    </row>
    <row r="7" spans="1:9" ht="16" x14ac:dyDescent="0.2">
      <c r="A7" s="130" t="s">
        <v>38</v>
      </c>
      <c r="B7" s="6"/>
      <c r="C7" s="223">
        <v>10</v>
      </c>
      <c r="D7" s="7"/>
      <c r="E7" s="20"/>
      <c r="F7" s="16"/>
      <c r="G7" s="142">
        <f>C7</f>
        <v>10</v>
      </c>
      <c r="H7" s="7"/>
      <c r="I7" s="20"/>
    </row>
    <row r="8" spans="1:9" ht="16" x14ac:dyDescent="0.2">
      <c r="A8" s="130" t="s">
        <v>46</v>
      </c>
      <c r="B8" s="6"/>
      <c r="C8" s="224">
        <v>20</v>
      </c>
      <c r="D8" s="7"/>
      <c r="E8" s="20"/>
      <c r="F8" s="16"/>
      <c r="G8" s="138">
        <f>C8</f>
        <v>20</v>
      </c>
      <c r="H8" s="7"/>
      <c r="I8" s="20"/>
    </row>
    <row r="9" spans="1:9" ht="16" x14ac:dyDescent="0.2">
      <c r="A9" s="130" t="s">
        <v>42</v>
      </c>
      <c r="B9" s="6"/>
      <c r="C9" s="138">
        <f>4*C8</f>
        <v>80</v>
      </c>
      <c r="D9" s="7"/>
      <c r="E9" s="20"/>
      <c r="F9" s="16"/>
      <c r="G9" s="138">
        <f>4*G8</f>
        <v>80</v>
      </c>
      <c r="H9" s="7"/>
      <c r="I9" s="20"/>
    </row>
    <row r="10" spans="1:9" ht="16" x14ac:dyDescent="0.2">
      <c r="A10" s="130" t="s">
        <v>43</v>
      </c>
      <c r="B10" s="6"/>
      <c r="C10" s="139">
        <f>C7*C9</f>
        <v>800</v>
      </c>
      <c r="D10" s="7"/>
      <c r="E10" s="20"/>
      <c r="F10" s="16"/>
      <c r="G10" s="139">
        <f>G7*G9</f>
        <v>800</v>
      </c>
      <c r="H10" s="16"/>
      <c r="I10" s="20"/>
    </row>
    <row r="11" spans="1:9" ht="16" x14ac:dyDescent="0.2">
      <c r="A11" s="130" t="s">
        <v>44</v>
      </c>
      <c r="B11" s="6"/>
      <c r="C11" s="224">
        <v>12</v>
      </c>
      <c r="D11" s="7"/>
      <c r="E11" s="20"/>
      <c r="F11" s="16"/>
      <c r="G11" s="224">
        <v>6</v>
      </c>
      <c r="H11" s="16"/>
      <c r="I11" s="20"/>
    </row>
    <row r="12" spans="1:9" s="2" customFormat="1" ht="16" x14ac:dyDescent="0.2">
      <c r="A12" s="159" t="s">
        <v>39</v>
      </c>
      <c r="B12" s="18"/>
      <c r="C12" s="47"/>
      <c r="D12" s="140">
        <f>-C10*C11</f>
        <v>-9600</v>
      </c>
      <c r="E12" s="24"/>
      <c r="F12" s="17"/>
      <c r="G12" s="47"/>
      <c r="H12" s="140">
        <f>-G10*G11</f>
        <v>-4800</v>
      </c>
      <c r="I12" s="22"/>
    </row>
    <row r="13" spans="1:9" ht="16" x14ac:dyDescent="0.2">
      <c r="A13" s="130" t="s">
        <v>1</v>
      </c>
      <c r="B13" s="6"/>
      <c r="C13" s="225">
        <v>0.3</v>
      </c>
      <c r="D13" s="141">
        <f>$C$13*D12</f>
        <v>-2880</v>
      </c>
      <c r="E13" s="23"/>
      <c r="F13" s="12"/>
      <c r="G13" s="148">
        <f>C13</f>
        <v>0.3</v>
      </c>
      <c r="H13" s="141">
        <f>$C$13*H12</f>
        <v>-1440</v>
      </c>
      <c r="I13" s="20"/>
    </row>
    <row r="14" spans="1:9" s="2" customFormat="1" ht="16" x14ac:dyDescent="0.2">
      <c r="A14" s="159" t="s">
        <v>40</v>
      </c>
      <c r="B14" s="18"/>
      <c r="C14" s="35"/>
      <c r="D14" s="140">
        <f>SUM(D12:D13)</f>
        <v>-12480</v>
      </c>
      <c r="E14" s="24"/>
      <c r="F14" s="17"/>
      <c r="G14" s="35"/>
      <c r="H14" s="140">
        <f>SUM(H12:H13)</f>
        <v>-6240</v>
      </c>
      <c r="I14" s="22"/>
    </row>
    <row r="15" spans="1:9" x14ac:dyDescent="0.2">
      <c r="A15" s="3"/>
      <c r="B15" s="7"/>
      <c r="C15" s="25"/>
      <c r="D15" s="7"/>
      <c r="E15" s="20"/>
      <c r="F15" s="16"/>
      <c r="G15" s="21"/>
      <c r="H15" s="7"/>
      <c r="I15" s="20"/>
    </row>
    <row r="16" spans="1:9" s="50" customFormat="1" ht="16" x14ac:dyDescent="0.2">
      <c r="A16" s="154" t="s">
        <v>110</v>
      </c>
      <c r="B16" s="115"/>
      <c r="C16" s="116"/>
      <c r="D16" s="117"/>
      <c r="E16" s="118"/>
      <c r="F16" s="92"/>
      <c r="G16" s="116"/>
      <c r="H16" s="117"/>
      <c r="I16" s="118"/>
    </row>
    <row r="17" spans="1:9" s="43" customFormat="1" x14ac:dyDescent="0.2">
      <c r="A17" s="39"/>
      <c r="B17" s="40"/>
      <c r="C17" s="29"/>
      <c r="D17" s="12"/>
      <c r="E17" s="41"/>
      <c r="F17" s="12"/>
      <c r="G17" s="29"/>
      <c r="H17" s="12"/>
      <c r="I17" s="41"/>
    </row>
    <row r="18" spans="1:9" ht="16" x14ac:dyDescent="0.2">
      <c r="A18" s="13" t="s">
        <v>74</v>
      </c>
      <c r="B18" s="58"/>
      <c r="C18" s="45"/>
      <c r="D18" s="44"/>
      <c r="E18" s="143">
        <f>IF(-$C$19*D14/12&gt;1400,12*1400,-$C$19*D14*C20/C11)</f>
        <v>6240</v>
      </c>
      <c r="F18" s="14"/>
      <c r="G18" s="45"/>
      <c r="H18" s="44"/>
      <c r="I18" s="143">
        <f>IF(-$G$19*H14/12&gt;1400,12*1400,-$G$19*H14*G20/G11)</f>
        <v>3120</v>
      </c>
    </row>
    <row r="19" spans="1:9" ht="16" x14ac:dyDescent="0.2">
      <c r="A19" s="130" t="s">
        <v>69</v>
      </c>
      <c r="B19" s="9"/>
      <c r="C19" s="226">
        <v>0.5</v>
      </c>
      <c r="D19" s="19"/>
      <c r="E19" s="144">
        <f>C20*1400</f>
        <v>16800</v>
      </c>
      <c r="F19" s="12"/>
      <c r="G19" s="233">
        <v>0.5</v>
      </c>
      <c r="H19" s="19"/>
      <c r="I19" s="23"/>
    </row>
    <row r="20" spans="1:9" ht="16" x14ac:dyDescent="0.2">
      <c r="A20" s="130" t="s">
        <v>72</v>
      </c>
      <c r="B20" s="9"/>
      <c r="C20" s="227">
        <v>12</v>
      </c>
      <c r="D20" s="10"/>
      <c r="E20" s="23"/>
      <c r="F20" s="12"/>
      <c r="G20" s="227">
        <v>6</v>
      </c>
      <c r="H20" s="52" t="str">
        <f>IF(G20&gt;G11,"&lt;- tarkista!","")</f>
        <v/>
      </c>
      <c r="I20" s="23"/>
    </row>
    <row r="21" spans="1:9" x14ac:dyDescent="0.2">
      <c r="A21" s="9"/>
      <c r="B21" s="9"/>
      <c r="C21" s="33"/>
      <c r="D21" s="10"/>
      <c r="E21" s="23"/>
      <c r="F21" s="12"/>
      <c r="G21" s="30"/>
      <c r="H21" s="10"/>
      <c r="I21" s="23"/>
    </row>
    <row r="22" spans="1:9" ht="16" x14ac:dyDescent="0.2">
      <c r="A22" s="13" t="s">
        <v>83</v>
      </c>
      <c r="B22" s="13"/>
      <c r="C22" s="38"/>
      <c r="D22" s="145">
        <f>-E22</f>
        <v>0</v>
      </c>
      <c r="E22" s="228">
        <v>0</v>
      </c>
      <c r="F22" s="14"/>
      <c r="G22" s="38"/>
      <c r="H22" s="149" t="s">
        <v>120</v>
      </c>
      <c r="I22" s="68"/>
    </row>
    <row r="23" spans="1:9" x14ac:dyDescent="0.2">
      <c r="A23" s="11"/>
      <c r="B23" s="11"/>
      <c r="C23" s="28"/>
      <c r="D23" s="14"/>
      <c r="E23" s="37"/>
      <c r="F23" s="12"/>
      <c r="G23" s="31"/>
      <c r="H23" s="15"/>
      <c r="I23" s="32"/>
    </row>
    <row r="24" spans="1:9" ht="16" x14ac:dyDescent="0.2">
      <c r="A24" s="13" t="s">
        <v>47</v>
      </c>
      <c r="B24" s="13"/>
      <c r="C24" s="34"/>
      <c r="D24" s="141">
        <f>-C25*C26*C27</f>
        <v>-4000</v>
      </c>
      <c r="E24" s="143">
        <f>MIN(C25*C26*C27,(-D14-E18-E22))</f>
        <v>4000</v>
      </c>
      <c r="F24" s="14"/>
      <c r="G24" s="34"/>
      <c r="H24" s="141">
        <f>-G25*G26*G27</f>
        <v>0</v>
      </c>
      <c r="I24" s="143">
        <f>MIN(G25*G26*G27,(-H14-I18))</f>
        <v>0</v>
      </c>
    </row>
    <row r="25" spans="1:9" ht="16" x14ac:dyDescent="0.2">
      <c r="A25" s="130" t="s">
        <v>169</v>
      </c>
      <c r="B25" s="9"/>
      <c r="C25" s="146">
        <v>20</v>
      </c>
      <c r="D25" s="19"/>
      <c r="E25" s="23"/>
      <c r="F25" s="12"/>
      <c r="G25" s="146">
        <v>20</v>
      </c>
      <c r="H25" s="19"/>
      <c r="I25" s="23"/>
    </row>
    <row r="26" spans="1:9" ht="16" x14ac:dyDescent="0.2">
      <c r="A26" s="130" t="s">
        <v>170</v>
      </c>
      <c r="B26" s="9"/>
      <c r="C26" s="224">
        <v>20</v>
      </c>
      <c r="D26" s="19"/>
      <c r="E26" s="23"/>
      <c r="F26" s="12"/>
      <c r="G26" s="224">
        <v>20</v>
      </c>
      <c r="H26" s="19"/>
      <c r="I26" s="23"/>
    </row>
    <row r="27" spans="1:9" ht="16" x14ac:dyDescent="0.2">
      <c r="A27" s="130" t="s">
        <v>171</v>
      </c>
      <c r="B27" s="9"/>
      <c r="C27" s="224">
        <v>10</v>
      </c>
      <c r="D27" s="19"/>
      <c r="E27" s="23"/>
      <c r="F27" s="12"/>
      <c r="G27" s="224">
        <v>0</v>
      </c>
      <c r="H27" s="19"/>
      <c r="I27" s="23"/>
    </row>
    <row r="28" spans="1:9" s="8" customFormat="1" x14ac:dyDescent="0.2">
      <c r="A28" s="9"/>
      <c r="B28" s="9"/>
      <c r="C28" s="27"/>
      <c r="D28" s="10"/>
      <c r="E28" s="23"/>
      <c r="F28" s="12"/>
      <c r="G28" s="30"/>
      <c r="H28" s="10"/>
      <c r="I28" s="23"/>
    </row>
    <row r="29" spans="1:9" s="62" customFormat="1" ht="16" x14ac:dyDescent="0.2">
      <c r="A29" s="161" t="s">
        <v>124</v>
      </c>
      <c r="B29" s="80"/>
      <c r="C29" s="72"/>
      <c r="D29" s="73"/>
      <c r="E29" s="147">
        <f>MIN((E18+E22+E24),-D14)</f>
        <v>10240</v>
      </c>
      <c r="F29" s="17"/>
      <c r="G29" s="74"/>
      <c r="H29" s="73"/>
      <c r="I29" s="147">
        <f>MIN((I18+I24),-H14)</f>
        <v>3120</v>
      </c>
    </row>
    <row r="30" spans="1:9" s="62" customFormat="1" ht="17" thickBot="1" x14ac:dyDescent="0.25">
      <c r="A30" s="162" t="s">
        <v>111</v>
      </c>
      <c r="B30" s="82"/>
      <c r="C30" s="75"/>
      <c r="D30" s="76"/>
      <c r="E30" s="155">
        <f>E29/-D14</f>
        <v>0.82051282051282048</v>
      </c>
      <c r="F30" s="93"/>
      <c r="G30" s="78"/>
      <c r="H30" s="76"/>
      <c r="I30" s="155">
        <f>I29/-H14</f>
        <v>0.5</v>
      </c>
    </row>
    <row r="31" spans="1:9" s="8" customFormat="1" ht="16" thickBot="1" x14ac:dyDescent="0.25">
      <c r="A31" s="9"/>
      <c r="B31" s="9"/>
      <c r="C31" s="64"/>
      <c r="D31" s="10"/>
      <c r="E31" s="10"/>
      <c r="F31" s="12"/>
      <c r="G31" s="10"/>
      <c r="H31" s="10"/>
      <c r="I31" s="10"/>
    </row>
    <row r="32" spans="1:9" ht="25" x14ac:dyDescent="0.3">
      <c r="A32" s="151" t="s">
        <v>112</v>
      </c>
      <c r="B32" s="119"/>
      <c r="C32" s="120"/>
      <c r="D32" s="121"/>
      <c r="E32" s="122"/>
      <c r="F32" s="92"/>
      <c r="G32" s="123"/>
      <c r="H32" s="121"/>
      <c r="I32" s="122"/>
    </row>
    <row r="33" spans="1:9" ht="16" x14ac:dyDescent="0.2">
      <c r="A33" s="13" t="s">
        <v>95</v>
      </c>
      <c r="B33" s="13"/>
      <c r="C33" s="46"/>
      <c r="D33" s="44"/>
      <c r="E33" s="143">
        <f>IF(C19=0,C34*C35,0)</f>
        <v>0</v>
      </c>
      <c r="F33" s="14"/>
      <c r="G33" s="46"/>
      <c r="H33" s="44"/>
      <c r="I33" s="26"/>
    </row>
    <row r="34" spans="1:9" ht="16" x14ac:dyDescent="0.2">
      <c r="A34" s="130" t="s">
        <v>173</v>
      </c>
      <c r="B34" s="9"/>
      <c r="C34" s="231">
        <v>500</v>
      </c>
      <c r="D34" s="10"/>
      <c r="E34" s="23"/>
      <c r="F34" s="12"/>
      <c r="G34" s="61"/>
      <c r="H34" s="10"/>
      <c r="I34" s="23"/>
    </row>
    <row r="35" spans="1:9" ht="16" x14ac:dyDescent="0.2">
      <c r="A35" s="130" t="s">
        <v>174</v>
      </c>
      <c r="B35" s="9"/>
      <c r="C35" s="224">
        <v>8</v>
      </c>
      <c r="D35" s="10"/>
      <c r="E35" s="23"/>
      <c r="F35" s="12"/>
      <c r="G35" s="60"/>
      <c r="H35" s="10"/>
      <c r="I35" s="23"/>
    </row>
    <row r="36" spans="1:9" x14ac:dyDescent="0.2">
      <c r="A36" s="11"/>
      <c r="B36" s="11"/>
      <c r="C36" s="28"/>
      <c r="D36" s="10"/>
      <c r="E36" s="23"/>
      <c r="F36" s="12"/>
      <c r="G36" s="29"/>
      <c r="H36" s="10"/>
      <c r="I36" s="23"/>
    </row>
    <row r="37" spans="1:9" ht="16" x14ac:dyDescent="0.2">
      <c r="A37" s="13" t="s">
        <v>96</v>
      </c>
      <c r="B37" s="13"/>
      <c r="C37" s="36"/>
      <c r="D37" s="57"/>
      <c r="E37" s="143">
        <f>IF(C19&gt;0,C38*C39,0)</f>
        <v>2400</v>
      </c>
      <c r="F37" s="14"/>
      <c r="G37" s="36"/>
      <c r="H37" s="44"/>
      <c r="I37" s="26"/>
    </row>
    <row r="38" spans="1:9" ht="16" x14ac:dyDescent="0.2">
      <c r="A38" s="130" t="s">
        <v>175</v>
      </c>
      <c r="B38" s="9"/>
      <c r="C38" s="231">
        <v>300</v>
      </c>
      <c r="D38" s="10"/>
      <c r="E38" s="23"/>
      <c r="F38" s="12"/>
      <c r="G38" s="29"/>
      <c r="H38" s="10"/>
      <c r="I38" s="23"/>
    </row>
    <row r="39" spans="1:9" ht="16" x14ac:dyDescent="0.2">
      <c r="A39" s="157" t="s">
        <v>174</v>
      </c>
      <c r="B39" s="63"/>
      <c r="C39" s="224">
        <v>8</v>
      </c>
      <c r="D39" s="15"/>
      <c r="E39" s="32"/>
      <c r="F39" s="14"/>
      <c r="G39" s="65"/>
      <c r="H39" s="15"/>
      <c r="I39" s="32"/>
    </row>
    <row r="40" spans="1:9" x14ac:dyDescent="0.2">
      <c r="A40" s="9"/>
      <c r="B40" s="9"/>
      <c r="C40" s="60"/>
      <c r="D40" s="10"/>
      <c r="E40" s="23"/>
      <c r="F40" s="12"/>
      <c r="G40" s="60"/>
      <c r="H40" s="10"/>
      <c r="I40" s="23"/>
    </row>
    <row r="41" spans="1:9" ht="16" x14ac:dyDescent="0.2">
      <c r="A41" s="158" t="s">
        <v>119</v>
      </c>
      <c r="B41" s="9"/>
      <c r="C41" s="60"/>
      <c r="D41" s="10"/>
      <c r="E41" s="156">
        <f>MIN(MAX(0,-D14-E18-E22-E24),E33+E37)</f>
        <v>2240</v>
      </c>
      <c r="F41" s="12"/>
      <c r="G41" s="28"/>
      <c r="H41" s="10"/>
      <c r="I41" s="156">
        <f>MIN(MAX(0,-H14-I18-I22-I24),I33+I37)</f>
        <v>0</v>
      </c>
    </row>
    <row r="42" spans="1:9" x14ac:dyDescent="0.2">
      <c r="A42" s="11"/>
      <c r="B42" s="11"/>
      <c r="C42" s="28"/>
      <c r="D42" s="10"/>
      <c r="E42" s="144"/>
      <c r="F42" s="12"/>
      <c r="G42" s="28"/>
      <c r="H42" s="10"/>
      <c r="I42" s="23"/>
    </row>
    <row r="43" spans="1:9" ht="16" x14ac:dyDescent="0.2">
      <c r="A43" s="18" t="s">
        <v>118</v>
      </c>
      <c r="B43" s="18"/>
      <c r="C43" s="29"/>
      <c r="D43" s="141">
        <f>D$14+D$22+D$24</f>
        <v>-16480</v>
      </c>
      <c r="E43" s="143">
        <f>E$29+E41</f>
        <v>12480</v>
      </c>
      <c r="F43" s="12"/>
      <c r="G43" s="29"/>
      <c r="H43" s="141">
        <f>H$14+H$24</f>
        <v>-6240</v>
      </c>
      <c r="I43" s="143">
        <f>I$29+I41</f>
        <v>3120</v>
      </c>
    </row>
    <row r="44" spans="1:9" x14ac:dyDescent="0.2">
      <c r="A44" s="18"/>
      <c r="B44" s="6"/>
      <c r="C44" s="21"/>
      <c r="D44" s="10"/>
      <c r="E44" s="23"/>
      <c r="F44" s="12"/>
      <c r="G44" s="21"/>
      <c r="H44" s="10"/>
      <c r="I44" s="23"/>
    </row>
    <row r="45" spans="1:9" s="48" customFormat="1" ht="21" thickBot="1" x14ac:dyDescent="0.3">
      <c r="A45" s="83" t="s">
        <v>116</v>
      </c>
      <c r="B45" s="84"/>
      <c r="C45" s="85"/>
      <c r="D45" s="86">
        <f>E43/-D43</f>
        <v>0.75728155339805825</v>
      </c>
      <c r="E45" s="87"/>
      <c r="F45" s="94"/>
      <c r="G45" s="85"/>
      <c r="H45" s="164">
        <f>I43/-H43</f>
        <v>0.5</v>
      </c>
      <c r="I45" s="87"/>
    </row>
    <row r="46" spans="1:9" s="48" customFormat="1" ht="21" thickBot="1" x14ac:dyDescent="0.3">
      <c r="A46" s="83" t="s">
        <v>117</v>
      </c>
      <c r="B46" s="84"/>
      <c r="C46" s="88"/>
      <c r="D46" s="86">
        <f>E43/-$D$14</f>
        <v>1</v>
      </c>
      <c r="E46" s="89"/>
      <c r="F46" s="94"/>
      <c r="G46" s="88"/>
      <c r="H46" s="164">
        <f>I43/-$D$14</f>
        <v>0.25</v>
      </c>
      <c r="I46" s="89"/>
    </row>
  </sheetData>
  <phoneticPr fontId="18" type="noConversion"/>
  <dataValidations count="14">
    <dataValidation allowBlank="1" showInputMessage="1" showErrorMessage="1" prompt="&quot;Kaikki kulut&quot; tarkoittavat, että kuluihin on laskettu palkan lisäksi työolosuhteiden järjestelykulut yhtä suurina kuin niiden tuki laskelmassa on." sqref="A45" xr:uid="{00000000-0002-0000-0400-000000000000}"/>
    <dataValidation type="whole" operator="equal" allowBlank="1" showInputMessage="1" showErrorMessage="1" error="Ei tukea enää toisena vuonna." prompt="Tukea myönnetään vain 8 kk:n ajan." sqref="G35 G39:G40" xr:uid="{00000000-0002-0000-0400-000001000000}">
      <formula1>0</formula1>
    </dataValidation>
    <dataValidation type="custom" allowBlank="1" showInputMessage="1" showErrorMessage="1" prompt="Enintään palkkatuen pituus (kk)" sqref="C41" xr:uid="{00000000-0002-0000-0400-000002000000}">
      <formula1>C41&lt;=#REF!</formula1>
    </dataValidation>
    <dataValidation allowBlank="1" showInputMessage="1" showErrorMessage="1" prompt="Oletus: yhtä suuri kuin saatu välinetuki." sqref="D22" xr:uid="{00000000-0002-0000-0400-000003000000}"/>
    <dataValidation type="whole" operator="lessThan" allowBlank="1" showInputMessage="1" showErrorMessage="1" sqref="C11" xr:uid="{00000000-0002-0000-0400-000004000000}">
      <formula1>13</formula1>
    </dataValidation>
    <dataValidation type="list" allowBlank="1" showInputMessage="1" showErrorMessage="1" sqref="C19 G19" xr:uid="{00000000-0002-0000-0400-000005000000}">
      <formula1>"0%,30%,40%,50%"</formula1>
    </dataValidation>
    <dataValidation type="custom" allowBlank="1" showInputMessage="1" showErrorMessage="1" error="Maksimi yhteensä 18 kuukautta" sqref="G27" xr:uid="{00000000-0002-0000-0400-000006000000}">
      <formula1>C27+G27&lt;19</formula1>
    </dataValidation>
    <dataValidation type="whole" operator="lessThan" allowBlank="1" showInputMessage="1" showErrorMessage="1" error="Ei yli 12 kuukautta" sqref="C27" xr:uid="{00000000-0002-0000-0400-000007000000}">
      <formula1>13</formula1>
    </dataValidation>
    <dataValidation type="whole" operator="lessThan" allowBlank="1" showInputMessage="1" showErrorMessage="1" error="Ei yli 10 kk" sqref="C35 C39:C40" xr:uid="{00000000-0002-0000-0400-000008000000}">
      <formula1>11</formula1>
    </dataValidation>
    <dataValidation type="whole" operator="lessThanOrEqual" allowBlank="1" showInputMessage="1" showErrorMessage="1" error="Ei yli 500 €/kk" sqref="C34 C38 G38 G34" xr:uid="{00000000-0002-0000-0400-000009000000}">
      <formula1>500</formula1>
    </dataValidation>
    <dataValidation type="custom" allowBlank="1" showInputMessage="1" showErrorMessage="1" prompt="Enintään kuukausien lkm 1. vuonna" sqref="C20" xr:uid="{00000000-0002-0000-0400-00000A000000}">
      <formula1>C20&lt;=C11</formula1>
    </dataValidation>
    <dataValidation type="custom" allowBlank="1" showInputMessage="1" showErrorMessage="1" prompt="Enintään kuukausien lkm 2. vuonna" sqref="G20" xr:uid="{00000000-0002-0000-0400-00000B000000}">
      <formula1>G20&lt;=G11</formula1>
    </dataValidation>
    <dataValidation type="whole" operator="lessThanOrEqual" allowBlank="1" showInputMessage="1" showErrorMessage="1" errorTitle="Maksimi 4000 €" prompt="Maksimi 4000 €" sqref="E22" xr:uid="{00000000-0002-0000-0400-00000C000000}">
      <formula1>4000</formula1>
    </dataValidation>
    <dataValidation type="whole" operator="lessThanOrEqual" allowBlank="1" showInputMessage="1" showErrorMessage="1" error="Korkeintaan 20 tuntia kuukaudessa" sqref="C26 G26" xr:uid="{00000000-0002-0000-0400-00000D000000}">
      <formula1>20</formula1>
    </dataValidation>
  </dataValidations>
  <hyperlinks>
    <hyperlink ref="A22" location="'Yhteenveto tukimuodoista'!A12" display="Työolosuhteiden järjestelytuki - välineet (2019 max 4000 €)" xr:uid="{00000000-0004-0000-0400-000000000000}"/>
    <hyperlink ref="A24" location="'Yhteenveto tukimuodoista'!A13" display="Työolosuhteiden järjestelytuki - työntekijän tuki" xr:uid="{00000000-0004-0000-0400-000001000000}"/>
    <hyperlink ref="A18" location="'Yhteenveto tukimuodoista'!A11" display="Palkkatuki (2019 max 1400 €/kk)" xr:uid="{00000000-0004-0000-0400-000002000000}"/>
    <hyperlink ref="A33" location="'Yhteenveto tukimuodoista'!A9" display="Järppi-tuki (jos EI palkkatukea)" xr:uid="{00000000-0004-0000-0400-000003000000}"/>
    <hyperlink ref="A37" location="'Yhteenveto tukimuodoista'!A10" display="Järppi-tuki (jos palkkatuki)" xr:uid="{00000000-0004-0000-0400-000004000000}"/>
  </hyperlinks>
  <pageMargins left="0.7" right="0.7" top="0.75" bottom="0.75" header="0.3" footer="0.3"/>
  <pageSetup paperSize="9" scale="67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4"/>
  <sheetViews>
    <sheetView zoomScale="120" zoomScaleNormal="12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baseColWidth="10" defaultColWidth="8.83203125" defaultRowHeight="15" x14ac:dyDescent="0.2"/>
  <cols>
    <col min="1" max="1" width="20.1640625" style="71" customWidth="1"/>
    <col min="2" max="4" width="21.33203125" style="71" customWidth="1"/>
    <col min="5" max="5" width="19.5" style="71" customWidth="1"/>
    <col min="6" max="6" width="21.33203125" style="71" customWidth="1"/>
    <col min="7" max="7" width="30.5" style="71" customWidth="1"/>
    <col min="8" max="8" width="23.33203125" style="71" customWidth="1"/>
    <col min="9" max="11" width="21.33203125" style="71" customWidth="1"/>
    <col min="12" max="12" width="26.6640625" style="1" customWidth="1"/>
  </cols>
  <sheetData>
    <row r="1" spans="1:11" ht="21" x14ac:dyDescent="0.25">
      <c r="A1" s="166" t="s">
        <v>121</v>
      </c>
      <c r="B1" s="167">
        <v>44194</v>
      </c>
      <c r="C1" s="104" t="s">
        <v>125</v>
      </c>
      <c r="D1" s="105"/>
      <c r="E1" s="105"/>
      <c r="F1" s="105"/>
      <c r="G1" s="105"/>
      <c r="H1" s="105"/>
    </row>
    <row r="3" spans="1:11" s="2" customFormat="1" ht="16" x14ac:dyDescent="0.2">
      <c r="A3" s="234" t="s">
        <v>25</v>
      </c>
      <c r="B3" s="234" t="s">
        <v>2</v>
      </c>
      <c r="C3" s="234" t="s">
        <v>15</v>
      </c>
      <c r="D3" s="234" t="s">
        <v>60</v>
      </c>
      <c r="E3" s="234" t="s">
        <v>4</v>
      </c>
      <c r="F3" s="234" t="s">
        <v>5</v>
      </c>
      <c r="G3" s="234" t="s">
        <v>17</v>
      </c>
      <c r="H3" s="234" t="s">
        <v>7</v>
      </c>
      <c r="I3" s="234" t="s">
        <v>11</v>
      </c>
      <c r="J3" s="234" t="s">
        <v>9</v>
      </c>
      <c r="K3" s="235" t="s">
        <v>12</v>
      </c>
    </row>
    <row r="4" spans="1:11" s="208" customFormat="1" ht="96" x14ac:dyDescent="0.2">
      <c r="A4" s="206" t="s">
        <v>55</v>
      </c>
      <c r="B4" s="207" t="s">
        <v>82</v>
      </c>
      <c r="C4" s="206" t="s">
        <v>59</v>
      </c>
      <c r="D4" s="207" t="s">
        <v>65</v>
      </c>
      <c r="E4" s="206"/>
      <c r="F4" s="206" t="s">
        <v>56</v>
      </c>
      <c r="G4" s="206" t="s">
        <v>176</v>
      </c>
      <c r="H4" s="206" t="s">
        <v>57</v>
      </c>
      <c r="I4" s="206" t="s">
        <v>53</v>
      </c>
      <c r="J4" s="206"/>
      <c r="K4" s="206" t="s">
        <v>58</v>
      </c>
    </row>
    <row r="5" spans="1:11" s="170" customFormat="1" ht="84" x14ac:dyDescent="0.2">
      <c r="A5" s="168" t="s">
        <v>55</v>
      </c>
      <c r="B5" s="169" t="s">
        <v>76</v>
      </c>
      <c r="C5" s="168" t="s">
        <v>49</v>
      </c>
      <c r="D5" s="169" t="s">
        <v>163</v>
      </c>
      <c r="E5" s="168"/>
      <c r="F5" s="168" t="s">
        <v>56</v>
      </c>
      <c r="G5" s="168" t="s">
        <v>67</v>
      </c>
      <c r="H5" s="168" t="s">
        <v>66</v>
      </c>
      <c r="I5" s="168" t="s">
        <v>68</v>
      </c>
      <c r="J5" s="168"/>
      <c r="K5" s="171" t="s">
        <v>58</v>
      </c>
    </row>
    <row r="6" spans="1:11" s="208" customFormat="1" ht="96" x14ac:dyDescent="0.2">
      <c r="A6" s="206" t="s">
        <v>26</v>
      </c>
      <c r="B6" s="207" t="s">
        <v>77</v>
      </c>
      <c r="C6" s="206" t="s">
        <v>16</v>
      </c>
      <c r="D6" s="207" t="s">
        <v>62</v>
      </c>
      <c r="E6" s="207" t="s">
        <v>3</v>
      </c>
      <c r="F6" s="206" t="s">
        <v>6</v>
      </c>
      <c r="G6" s="206" t="s">
        <v>54</v>
      </c>
      <c r="H6" s="206" t="s">
        <v>8</v>
      </c>
      <c r="I6" s="206" t="s">
        <v>14</v>
      </c>
      <c r="J6" s="206" t="s">
        <v>10</v>
      </c>
      <c r="K6" s="206" t="s">
        <v>13</v>
      </c>
    </row>
    <row r="7" spans="1:11" s="170" customFormat="1" ht="112" x14ac:dyDescent="0.2">
      <c r="A7" s="168" t="s">
        <v>26</v>
      </c>
      <c r="B7" s="169" t="s">
        <v>78</v>
      </c>
      <c r="C7" s="168" t="s">
        <v>18</v>
      </c>
      <c r="D7" s="169" t="s">
        <v>62</v>
      </c>
      <c r="E7" s="169" t="s">
        <v>3</v>
      </c>
      <c r="F7" s="168" t="s">
        <v>6</v>
      </c>
      <c r="G7" s="168" t="s">
        <v>177</v>
      </c>
      <c r="H7" s="168" t="s">
        <v>8</v>
      </c>
      <c r="I7" s="168" t="s">
        <v>14</v>
      </c>
      <c r="J7" s="168" t="s">
        <v>21</v>
      </c>
      <c r="K7" s="168" t="s">
        <v>13</v>
      </c>
    </row>
    <row r="8" spans="1:11" s="208" customFormat="1" ht="80" x14ac:dyDescent="0.2">
      <c r="A8" s="209" t="s">
        <v>26</v>
      </c>
      <c r="B8" s="207" t="s">
        <v>79</v>
      </c>
      <c r="C8" s="209">
        <v>1500</v>
      </c>
      <c r="D8" s="207" t="s">
        <v>62</v>
      </c>
      <c r="E8" s="207" t="s">
        <v>3</v>
      </c>
      <c r="F8" s="206" t="s">
        <v>6</v>
      </c>
      <c r="G8" s="206" t="s">
        <v>75</v>
      </c>
      <c r="H8" s="206" t="s">
        <v>20</v>
      </c>
      <c r="I8" s="206" t="s">
        <v>45</v>
      </c>
      <c r="J8" s="206"/>
      <c r="K8" s="206" t="s">
        <v>13</v>
      </c>
    </row>
    <row r="9" spans="1:11" s="170" customFormat="1" ht="160" x14ac:dyDescent="0.2">
      <c r="A9" s="172" t="s">
        <v>86</v>
      </c>
      <c r="B9" s="238" t="s">
        <v>179</v>
      </c>
      <c r="C9" s="172" t="s">
        <v>185</v>
      </c>
      <c r="D9" s="238" t="s">
        <v>181</v>
      </c>
      <c r="E9" s="168" t="s">
        <v>23</v>
      </c>
      <c r="F9" s="168" t="s">
        <v>87</v>
      </c>
      <c r="G9" s="173" t="s">
        <v>184</v>
      </c>
      <c r="H9" s="168" t="s">
        <v>183</v>
      </c>
      <c r="I9" s="168"/>
      <c r="J9" s="168"/>
      <c r="K9" s="168"/>
    </row>
    <row r="10" spans="1:11" s="208" customFormat="1" ht="48" x14ac:dyDescent="0.2">
      <c r="A10" s="209" t="s">
        <v>86</v>
      </c>
      <c r="B10" s="239" t="s">
        <v>0</v>
      </c>
      <c r="C10" s="209" t="s">
        <v>187</v>
      </c>
      <c r="D10" t="s">
        <v>182</v>
      </c>
      <c r="E10" s="206" t="s">
        <v>23</v>
      </c>
      <c r="F10" s="206" t="s">
        <v>87</v>
      </c>
      <c r="G10" s="206"/>
      <c r="H10" s="206" t="s">
        <v>180</v>
      </c>
      <c r="I10" s="206"/>
      <c r="J10" s="206"/>
      <c r="K10" s="206"/>
    </row>
    <row r="11" spans="1:11" s="170" customFormat="1" ht="64" x14ac:dyDescent="0.2">
      <c r="A11" s="168" t="s">
        <v>27</v>
      </c>
      <c r="B11" s="169" t="s">
        <v>0</v>
      </c>
      <c r="C11" s="168" t="s">
        <v>30</v>
      </c>
      <c r="D11" s="169" t="s">
        <v>61</v>
      </c>
      <c r="E11" s="168" t="s">
        <v>23</v>
      </c>
      <c r="F11" s="168" t="s">
        <v>23</v>
      </c>
      <c r="G11" s="168" t="s">
        <v>29</v>
      </c>
      <c r="H11" s="169" t="s">
        <v>32</v>
      </c>
      <c r="I11" s="168"/>
      <c r="J11" s="168"/>
      <c r="K11" s="168" t="s">
        <v>31</v>
      </c>
    </row>
    <row r="12" spans="1:11" s="208" customFormat="1" ht="96" x14ac:dyDescent="0.2">
      <c r="A12" s="206" t="s">
        <v>27</v>
      </c>
      <c r="B12" s="207" t="s">
        <v>80</v>
      </c>
      <c r="C12" s="206" t="s">
        <v>22</v>
      </c>
      <c r="D12" s="206" t="s">
        <v>63</v>
      </c>
      <c r="E12" s="206" t="s">
        <v>23</v>
      </c>
      <c r="F12" s="206" t="s">
        <v>23</v>
      </c>
      <c r="G12" s="206" t="s">
        <v>24</v>
      </c>
      <c r="H12" s="206" t="s">
        <v>20</v>
      </c>
      <c r="I12" s="206"/>
      <c r="J12" s="206" t="s">
        <v>94</v>
      </c>
      <c r="K12" s="206"/>
    </row>
    <row r="13" spans="1:11" s="170" customFormat="1" ht="64" x14ac:dyDescent="0.2">
      <c r="A13" s="168" t="s">
        <v>27</v>
      </c>
      <c r="B13" s="169" t="s">
        <v>81</v>
      </c>
      <c r="C13" s="168" t="s">
        <v>161</v>
      </c>
      <c r="D13" s="168" t="s">
        <v>63</v>
      </c>
      <c r="E13" s="168" t="s">
        <v>23</v>
      </c>
      <c r="F13" s="168" t="s">
        <v>23</v>
      </c>
      <c r="G13" s="168" t="s">
        <v>28</v>
      </c>
      <c r="H13" s="168" t="s">
        <v>37</v>
      </c>
      <c r="I13" s="168"/>
      <c r="J13" s="168"/>
      <c r="K13" s="168"/>
    </row>
    <row r="14" spans="1:11" s="208" customFormat="1" ht="160" x14ac:dyDescent="0.2">
      <c r="A14" s="206" t="s">
        <v>50</v>
      </c>
      <c r="B14" s="207" t="s">
        <v>48</v>
      </c>
      <c r="C14" s="206" t="s">
        <v>70</v>
      </c>
      <c r="D14" s="207" t="s">
        <v>64</v>
      </c>
      <c r="E14" s="206"/>
      <c r="F14" s="206" t="s">
        <v>51</v>
      </c>
      <c r="G14" s="210" t="s">
        <v>178</v>
      </c>
      <c r="H14" s="206" t="s">
        <v>52</v>
      </c>
      <c r="I14" s="206" t="s">
        <v>53</v>
      </c>
      <c r="J14" s="206"/>
      <c r="K14" s="206" t="s">
        <v>13</v>
      </c>
    </row>
  </sheetData>
  <hyperlinks>
    <hyperlink ref="B6" r:id="rId1" display="Helsinki-lisä" xr:uid="{00000000-0004-0000-0500-000000000000}"/>
    <hyperlink ref="K3" r:id="rId2" xr:uid="{00000000-0004-0000-0500-000001000000}"/>
    <hyperlink ref="B7" r:id="rId3" display="Helsinki-lisä" xr:uid="{00000000-0004-0000-0500-000002000000}"/>
    <hyperlink ref="B8" r:id="rId4" display="Helsinki-lisä" xr:uid="{00000000-0004-0000-0500-000003000000}"/>
    <hyperlink ref="B12" r:id="rId5" display="Työolosuhteiden järjestelytuki" xr:uid="{00000000-0004-0000-0500-000004000000}"/>
    <hyperlink ref="B13" r:id="rId6" display="Työolosuhteiden järjestelytuki" xr:uid="{00000000-0004-0000-0500-000005000000}"/>
    <hyperlink ref="H11" r:id="rId7" display="6-24 kk, riippuu työttömyyden pituudesta ja iästä" xr:uid="{00000000-0004-0000-0500-000006000000}"/>
    <hyperlink ref="B11" r:id="rId8" xr:uid="{00000000-0004-0000-0500-000007000000}"/>
    <hyperlink ref="B14" r:id="rId9" xr:uid="{00000000-0004-0000-0500-000008000000}"/>
    <hyperlink ref="B4" r:id="rId10" display="Espoo-lisä" xr:uid="{00000000-0004-0000-0500-000009000000}"/>
    <hyperlink ref="D11" r:id="rId11" xr:uid="{00000000-0004-0000-0500-00000A000000}"/>
    <hyperlink ref="D6" r:id="rId12" xr:uid="{00000000-0004-0000-0500-00000B000000}"/>
    <hyperlink ref="D7" r:id="rId13" xr:uid="{00000000-0004-0000-0500-00000C000000}"/>
    <hyperlink ref="D8" r:id="rId14" xr:uid="{00000000-0004-0000-0500-00000D000000}"/>
    <hyperlink ref="D14" r:id="rId15" xr:uid="{00000000-0004-0000-0500-00000E000000}"/>
    <hyperlink ref="B5" r:id="rId16" display="Espoo-lisä" xr:uid="{00000000-0004-0000-0500-00000F000000}"/>
    <hyperlink ref="D4" r:id="rId17" xr:uid="{00000000-0004-0000-0500-000010000000}"/>
    <hyperlink ref="D5" r:id="rId18" display="Linkki Espoo-lisän hakemukseen (.doc)" xr:uid="{00000000-0004-0000-0500-000011000000}"/>
    <hyperlink ref="E6" r:id="rId19" location="a1153-2009" xr:uid="{00000000-0004-0000-0500-000012000000}"/>
    <hyperlink ref="E7" r:id="rId20" location="a1153-2009" xr:uid="{00000000-0004-0000-0500-000013000000}"/>
    <hyperlink ref="E8" r:id="rId21" location="a1153-2009" xr:uid="{00000000-0004-0000-0500-000014000000}"/>
    <hyperlink ref="B9" r:id="rId22" location="navigation" display="JÄRPPI -työllistämisen lsiätuki" xr:uid="{00000000-0004-0000-0500-000015000000}"/>
    <hyperlink ref="D9" r:id="rId23" location="navigation" display="JÄRPPI -tuen sivulla" xr:uid="{00000000-0004-0000-0500-000016000000}"/>
    <hyperlink ref="B10" r:id="rId24" location="navigation" xr:uid="{00000000-0004-0000-0500-000018000000}"/>
  </hyperlinks>
  <pageMargins left="0.7" right="0.7" top="0.75" bottom="0.75" header="0.3" footer="0.3"/>
  <pageSetup paperSize="9" orientation="portrait" horizontalDpi="1200" verticalDpi="1200" r:id="rId25"/>
  <tableParts count="1">
    <tablePart r:id="rId2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topLeftCell="D12" zoomScale="80" zoomScaleNormal="80" workbookViewId="0">
      <selection activeCell="T1" sqref="T1:T1048576"/>
    </sheetView>
  </sheetViews>
  <sheetFormatPr baseColWidth="10" defaultColWidth="8.83203125" defaultRowHeight="15" x14ac:dyDescent="0.2"/>
  <cols>
    <col min="1" max="1" width="28.6640625" style="174" bestFit="1" customWidth="1"/>
    <col min="2" max="5" width="8.83203125" style="174"/>
    <col min="6" max="6" width="9.5" style="174" bestFit="1" customWidth="1"/>
    <col min="8" max="8" width="28.6640625" style="174" bestFit="1" customWidth="1"/>
    <col min="9" max="12" width="8.83203125" style="174"/>
    <col min="13" max="13" width="9.5" style="174" bestFit="1" customWidth="1"/>
    <col min="15" max="15" width="28.6640625" style="174" bestFit="1" customWidth="1"/>
    <col min="16" max="19" width="8.83203125" style="174"/>
    <col min="20" max="20" width="9.5" style="174" bestFit="1" customWidth="1"/>
  </cols>
  <sheetData>
    <row r="1" spans="1:20" ht="21" x14ac:dyDescent="0.25">
      <c r="A1" s="175" t="s">
        <v>133</v>
      </c>
      <c r="B1" s="175"/>
    </row>
    <row r="2" spans="1:20" ht="16" thickBot="1" x14ac:dyDescent="0.25">
      <c r="A2" s="176"/>
    </row>
    <row r="3" spans="1:20" x14ac:dyDescent="0.2">
      <c r="A3" s="177" t="s">
        <v>122</v>
      </c>
      <c r="B3" s="179"/>
      <c r="C3" s="179"/>
      <c r="D3" s="179"/>
      <c r="E3" s="179"/>
      <c r="F3" s="194"/>
      <c r="H3" s="174" t="s">
        <v>122</v>
      </c>
      <c r="O3" s="174" t="s">
        <v>122</v>
      </c>
    </row>
    <row r="4" spans="1:20" x14ac:dyDescent="0.2">
      <c r="A4" s="131" t="s">
        <v>38</v>
      </c>
      <c r="B4" s="180">
        <v>10</v>
      </c>
      <c r="C4" s="182"/>
      <c r="D4" s="182"/>
      <c r="E4" s="182"/>
      <c r="F4" s="195"/>
      <c r="H4" s="174" t="s">
        <v>38</v>
      </c>
      <c r="I4" s="190">
        <v>10</v>
      </c>
      <c r="O4" s="174" t="s">
        <v>38</v>
      </c>
      <c r="P4" s="190">
        <v>10</v>
      </c>
    </row>
    <row r="5" spans="1:20" x14ac:dyDescent="0.2">
      <c r="A5" s="131" t="s">
        <v>100</v>
      </c>
      <c r="B5" s="181">
        <v>30</v>
      </c>
      <c r="C5" s="182"/>
      <c r="D5" s="182"/>
      <c r="E5" s="182"/>
      <c r="F5" s="195"/>
      <c r="H5" s="174" t="s">
        <v>100</v>
      </c>
      <c r="I5" s="188">
        <v>20</v>
      </c>
      <c r="O5" s="174" t="s">
        <v>100</v>
      </c>
      <c r="P5" s="188">
        <v>20</v>
      </c>
    </row>
    <row r="6" spans="1:20" x14ac:dyDescent="0.2">
      <c r="A6" s="131" t="s">
        <v>101</v>
      </c>
      <c r="B6" s="182">
        <v>12</v>
      </c>
      <c r="C6" s="182"/>
      <c r="D6" s="182"/>
      <c r="E6" s="182"/>
      <c r="F6" s="195"/>
      <c r="H6" s="174" t="s">
        <v>101</v>
      </c>
      <c r="I6" s="174">
        <v>12</v>
      </c>
      <c r="O6" s="174" t="s">
        <v>101</v>
      </c>
      <c r="P6" s="174">
        <v>12</v>
      </c>
    </row>
    <row r="7" spans="1:20" x14ac:dyDescent="0.2">
      <c r="A7" s="131"/>
      <c r="B7" s="182"/>
      <c r="C7" s="182"/>
      <c r="D7" s="182"/>
      <c r="E7" s="182"/>
      <c r="F7" s="195"/>
    </row>
    <row r="8" spans="1:20" x14ac:dyDescent="0.2">
      <c r="A8" s="131"/>
      <c r="B8" s="182"/>
      <c r="C8" s="182" t="s">
        <v>90</v>
      </c>
      <c r="D8" s="182" t="s">
        <v>91</v>
      </c>
      <c r="E8" s="182" t="s">
        <v>92</v>
      </c>
      <c r="F8" s="195" t="s">
        <v>93</v>
      </c>
      <c r="J8" s="174" t="s">
        <v>90</v>
      </c>
      <c r="K8" s="174" t="s">
        <v>91</v>
      </c>
      <c r="L8" s="174" t="s">
        <v>92</v>
      </c>
      <c r="M8" s="174" t="s">
        <v>93</v>
      </c>
      <c r="Q8" s="174" t="s">
        <v>90</v>
      </c>
      <c r="R8" s="174" t="s">
        <v>91</v>
      </c>
      <c r="S8" s="174" t="s">
        <v>92</v>
      </c>
      <c r="T8" s="174" t="s">
        <v>93</v>
      </c>
    </row>
    <row r="9" spans="1:20" x14ac:dyDescent="0.2">
      <c r="A9" s="131" t="s">
        <v>0</v>
      </c>
      <c r="B9" s="183">
        <v>0.5</v>
      </c>
      <c r="C9" s="185">
        <v>9360</v>
      </c>
      <c r="D9" s="185">
        <v>9360</v>
      </c>
      <c r="E9" s="185">
        <v>9360</v>
      </c>
      <c r="F9" s="196">
        <v>9360</v>
      </c>
      <c r="H9" s="174" t="s">
        <v>0</v>
      </c>
      <c r="I9" s="189">
        <v>0.3</v>
      </c>
      <c r="J9" s="191">
        <v>3744</v>
      </c>
      <c r="K9" s="191">
        <v>3744</v>
      </c>
      <c r="L9" s="191">
        <v>3744</v>
      </c>
      <c r="M9" s="191">
        <v>3744</v>
      </c>
      <c r="O9" s="174" t="s">
        <v>0</v>
      </c>
      <c r="P9" s="199">
        <v>0.5</v>
      </c>
      <c r="Q9" s="191">
        <v>6240</v>
      </c>
      <c r="R9" s="191">
        <v>6240</v>
      </c>
      <c r="S9" s="191">
        <v>6240</v>
      </c>
      <c r="T9" s="191">
        <v>6240</v>
      </c>
    </row>
    <row r="10" spans="1:20" x14ac:dyDescent="0.2">
      <c r="A10" s="131" t="s">
        <v>97</v>
      </c>
      <c r="B10" s="184">
        <v>1000</v>
      </c>
      <c r="C10" s="185">
        <v>1000</v>
      </c>
      <c r="D10" s="185">
        <v>1000</v>
      </c>
      <c r="E10" s="185">
        <v>1000</v>
      </c>
      <c r="F10" s="196">
        <v>1000</v>
      </c>
      <c r="H10" s="174" t="s">
        <v>97</v>
      </c>
      <c r="I10" s="190">
        <v>0</v>
      </c>
      <c r="J10" s="191">
        <v>0</v>
      </c>
      <c r="K10" s="191">
        <v>0</v>
      </c>
      <c r="L10" s="191">
        <v>0</v>
      </c>
      <c r="M10" s="191">
        <v>0</v>
      </c>
      <c r="O10" s="174" t="s">
        <v>97</v>
      </c>
      <c r="P10" s="190">
        <v>0</v>
      </c>
      <c r="Q10" s="191">
        <v>0</v>
      </c>
      <c r="R10" s="191">
        <v>0</v>
      </c>
      <c r="S10" s="191">
        <v>0</v>
      </c>
      <c r="T10" s="191">
        <v>0</v>
      </c>
    </row>
    <row r="11" spans="1:20" x14ac:dyDescent="0.2">
      <c r="A11" s="131" t="s">
        <v>98</v>
      </c>
      <c r="B11" s="184">
        <v>4800</v>
      </c>
      <c r="C11" s="185">
        <v>4800</v>
      </c>
      <c r="D11" s="185">
        <v>4800</v>
      </c>
      <c r="E11" s="185">
        <v>4800</v>
      </c>
      <c r="F11" s="196">
        <v>4800</v>
      </c>
      <c r="H11" s="174" t="s">
        <v>98</v>
      </c>
      <c r="I11" s="190">
        <v>4800</v>
      </c>
      <c r="J11" s="191">
        <v>4800</v>
      </c>
      <c r="K11" s="191">
        <v>4800</v>
      </c>
      <c r="L11" s="191">
        <v>4800</v>
      </c>
      <c r="M11" s="191">
        <v>4800</v>
      </c>
      <c r="O11" s="174" t="s">
        <v>98</v>
      </c>
      <c r="P11" s="190">
        <v>1200</v>
      </c>
      <c r="Q11" s="191">
        <v>1200</v>
      </c>
      <c r="R11" s="191">
        <v>1200</v>
      </c>
      <c r="S11" s="191">
        <v>1200</v>
      </c>
      <c r="T11" s="191">
        <v>1200</v>
      </c>
    </row>
    <row r="12" spans="1:20" x14ac:dyDescent="0.2">
      <c r="A12" s="131" t="s">
        <v>99</v>
      </c>
      <c r="B12" s="182"/>
      <c r="C12" s="185">
        <v>3560</v>
      </c>
      <c r="D12" s="185">
        <v>3560</v>
      </c>
      <c r="E12" s="185">
        <v>3375</v>
      </c>
      <c r="F12" s="196">
        <v>2400</v>
      </c>
      <c r="H12" s="174" t="s">
        <v>99</v>
      </c>
      <c r="J12" s="191">
        <v>3936</v>
      </c>
      <c r="K12" s="191">
        <v>3936</v>
      </c>
      <c r="L12" s="191">
        <v>1500</v>
      </c>
      <c r="M12" s="191">
        <v>0</v>
      </c>
      <c r="O12" s="174" t="s">
        <v>99</v>
      </c>
      <c r="Q12" s="191">
        <v>5040</v>
      </c>
      <c r="R12" s="191">
        <v>5040</v>
      </c>
      <c r="S12" s="191">
        <v>1500</v>
      </c>
      <c r="T12" s="191">
        <v>0</v>
      </c>
    </row>
    <row r="13" spans="1:20" x14ac:dyDescent="0.2">
      <c r="A13" s="131" t="s">
        <v>102</v>
      </c>
      <c r="B13" s="182"/>
      <c r="C13" s="185">
        <v>18720</v>
      </c>
      <c r="D13" s="185">
        <v>18720</v>
      </c>
      <c r="E13" s="185">
        <v>18535</v>
      </c>
      <c r="F13" s="196">
        <v>17560</v>
      </c>
      <c r="H13" s="174" t="s">
        <v>102</v>
      </c>
      <c r="J13" s="191">
        <v>12480</v>
      </c>
      <c r="K13" s="191">
        <v>12480</v>
      </c>
      <c r="L13" s="191">
        <v>10044</v>
      </c>
      <c r="M13" s="191">
        <v>8544</v>
      </c>
      <c r="O13" s="174" t="s">
        <v>102</v>
      </c>
      <c r="Q13" s="191">
        <v>12480</v>
      </c>
      <c r="R13" s="191">
        <v>12480</v>
      </c>
      <c r="S13" s="191">
        <v>8940</v>
      </c>
      <c r="T13" s="191">
        <v>7440</v>
      </c>
    </row>
    <row r="14" spans="1:20" x14ac:dyDescent="0.2">
      <c r="A14" s="131"/>
      <c r="B14" s="182"/>
      <c r="C14" s="182"/>
      <c r="D14" s="182"/>
      <c r="E14" s="182"/>
      <c r="F14" s="195"/>
    </row>
    <row r="15" spans="1:20" x14ac:dyDescent="0.2">
      <c r="A15" s="131" t="s">
        <v>39</v>
      </c>
      <c r="B15" s="182"/>
      <c r="C15" s="185">
        <v>18720</v>
      </c>
      <c r="D15" s="185">
        <v>18720</v>
      </c>
      <c r="E15" s="185">
        <v>18720</v>
      </c>
      <c r="F15" s="196">
        <v>18720</v>
      </c>
      <c r="H15" s="174" t="s">
        <v>39</v>
      </c>
      <c r="J15" s="191">
        <v>12480</v>
      </c>
      <c r="K15" s="191">
        <v>12480</v>
      </c>
      <c r="L15" s="191">
        <v>12480</v>
      </c>
      <c r="M15" s="191">
        <v>12480</v>
      </c>
      <c r="O15" s="174" t="s">
        <v>39</v>
      </c>
      <c r="Q15" s="191">
        <v>12480</v>
      </c>
      <c r="R15" s="191">
        <v>12480</v>
      </c>
      <c r="S15" s="191">
        <v>12480</v>
      </c>
      <c r="T15" s="191">
        <v>12480</v>
      </c>
    </row>
    <row r="16" spans="1:20" x14ac:dyDescent="0.2">
      <c r="A16" s="131" t="s">
        <v>103</v>
      </c>
      <c r="B16" s="185"/>
      <c r="C16" s="185">
        <v>5800</v>
      </c>
      <c r="D16" s="185">
        <v>5800</v>
      </c>
      <c r="E16" s="185">
        <v>5800</v>
      </c>
      <c r="F16" s="196">
        <v>5800</v>
      </c>
      <c r="H16" s="174" t="s">
        <v>103</v>
      </c>
      <c r="I16" s="191"/>
      <c r="J16" s="191">
        <v>4800</v>
      </c>
      <c r="K16" s="191">
        <v>4800</v>
      </c>
      <c r="L16" s="191">
        <v>4800</v>
      </c>
      <c r="M16" s="191">
        <v>4800</v>
      </c>
      <c r="O16" s="174" t="s">
        <v>103</v>
      </c>
      <c r="P16" s="191"/>
      <c r="Q16" s="191">
        <v>1200</v>
      </c>
      <c r="R16" s="191">
        <v>1200</v>
      </c>
      <c r="S16" s="191">
        <v>1200</v>
      </c>
      <c r="T16" s="191">
        <v>1200</v>
      </c>
    </row>
    <row r="17" spans="1:20" x14ac:dyDescent="0.2">
      <c r="A17" s="131" t="s">
        <v>102</v>
      </c>
      <c r="B17" s="182"/>
      <c r="C17" s="185">
        <v>24520</v>
      </c>
      <c r="D17" s="185">
        <v>24520</v>
      </c>
      <c r="E17" s="185">
        <v>24520</v>
      </c>
      <c r="F17" s="196">
        <v>24520</v>
      </c>
      <c r="H17" s="174" t="s">
        <v>102</v>
      </c>
      <c r="J17" s="191">
        <v>17280</v>
      </c>
      <c r="K17" s="191">
        <v>17280</v>
      </c>
      <c r="L17" s="191">
        <v>17280</v>
      </c>
      <c r="M17" s="191">
        <v>17280</v>
      </c>
      <c r="O17" s="174" t="s">
        <v>102</v>
      </c>
      <c r="Q17" s="191">
        <v>13680</v>
      </c>
      <c r="R17" s="191">
        <v>13680</v>
      </c>
      <c r="S17" s="191">
        <v>13680</v>
      </c>
      <c r="T17" s="191">
        <v>13680</v>
      </c>
    </row>
    <row r="18" spans="1:20" x14ac:dyDescent="0.2">
      <c r="A18" s="131"/>
      <c r="B18" s="182"/>
      <c r="C18" s="182"/>
      <c r="D18" s="182"/>
      <c r="E18" s="182"/>
      <c r="F18" s="195"/>
    </row>
    <row r="19" spans="1:20" ht="16" thickBot="1" x14ac:dyDescent="0.25">
      <c r="A19" s="178" t="s">
        <v>104</v>
      </c>
      <c r="B19" s="186"/>
      <c r="C19" s="192">
        <v>0.76345840130505704</v>
      </c>
      <c r="D19" s="192">
        <v>0.76345840130505704</v>
      </c>
      <c r="E19" s="192">
        <v>0.75591353996737354</v>
      </c>
      <c r="F19" s="197">
        <v>0.71615008156606852</v>
      </c>
      <c r="H19" s="174" t="s">
        <v>104</v>
      </c>
      <c r="J19" s="193">
        <v>0.72222222222222221</v>
      </c>
      <c r="K19" s="193">
        <v>0.72222222222222221</v>
      </c>
      <c r="L19" s="193">
        <v>0.58125000000000004</v>
      </c>
      <c r="M19" s="193">
        <v>0.49444444444444446</v>
      </c>
      <c r="O19" s="174" t="s">
        <v>104</v>
      </c>
      <c r="Q19" s="193">
        <v>0.91228070175438591</v>
      </c>
      <c r="R19" s="193">
        <v>0.91228070175438591</v>
      </c>
      <c r="S19" s="193">
        <v>0.65350877192982459</v>
      </c>
      <c r="T19" s="193">
        <v>0.54385964912280704</v>
      </c>
    </row>
    <row r="23" spans="1:20" x14ac:dyDescent="0.2">
      <c r="A23" s="174" t="s">
        <v>122</v>
      </c>
      <c r="H23" s="174" t="s">
        <v>122</v>
      </c>
      <c r="O23" s="174" t="s">
        <v>122</v>
      </c>
    </row>
    <row r="24" spans="1:20" x14ac:dyDescent="0.2">
      <c r="A24" s="174" t="s">
        <v>38</v>
      </c>
      <c r="B24" s="187">
        <v>15</v>
      </c>
      <c r="H24" s="174" t="s">
        <v>38</v>
      </c>
      <c r="I24" s="187">
        <v>15</v>
      </c>
      <c r="O24" s="174" t="s">
        <v>38</v>
      </c>
      <c r="P24" s="190">
        <v>10</v>
      </c>
    </row>
    <row r="25" spans="1:20" x14ac:dyDescent="0.2">
      <c r="A25" s="174" t="s">
        <v>100</v>
      </c>
      <c r="B25" s="188">
        <v>30</v>
      </c>
      <c r="H25" s="174" t="s">
        <v>100</v>
      </c>
      <c r="I25" s="198">
        <v>40</v>
      </c>
      <c r="O25" s="174" t="s">
        <v>100</v>
      </c>
      <c r="P25" s="188">
        <v>20</v>
      </c>
    </row>
    <row r="26" spans="1:20" x14ac:dyDescent="0.2">
      <c r="A26" s="174" t="s">
        <v>101</v>
      </c>
      <c r="B26" s="174">
        <v>12</v>
      </c>
      <c r="H26" s="174" t="s">
        <v>101</v>
      </c>
      <c r="I26" s="174">
        <v>12</v>
      </c>
      <c r="O26" s="174" t="s">
        <v>101</v>
      </c>
      <c r="P26" s="174">
        <v>12</v>
      </c>
    </row>
    <row r="28" spans="1:20" x14ac:dyDescent="0.2">
      <c r="C28" s="174" t="s">
        <v>90</v>
      </c>
      <c r="D28" s="174" t="s">
        <v>91</v>
      </c>
      <c r="E28" s="174" t="s">
        <v>92</v>
      </c>
      <c r="F28" s="174" t="s">
        <v>93</v>
      </c>
      <c r="J28" s="174" t="s">
        <v>90</v>
      </c>
      <c r="K28" s="174" t="s">
        <v>91</v>
      </c>
      <c r="L28" s="174" t="s">
        <v>92</v>
      </c>
      <c r="M28" s="174" t="s">
        <v>93</v>
      </c>
      <c r="Q28" s="174" t="s">
        <v>90</v>
      </c>
      <c r="R28" s="174" t="s">
        <v>91</v>
      </c>
      <c r="S28" s="174" t="s">
        <v>92</v>
      </c>
      <c r="T28" s="174" t="s">
        <v>93</v>
      </c>
    </row>
    <row r="29" spans="1:20" x14ac:dyDescent="0.2">
      <c r="A29" s="174" t="s">
        <v>0</v>
      </c>
      <c r="B29" s="189">
        <v>0.3</v>
      </c>
      <c r="C29" s="191">
        <v>8424</v>
      </c>
      <c r="D29" s="191">
        <v>8424</v>
      </c>
      <c r="E29" s="191">
        <v>8424</v>
      </c>
      <c r="F29" s="191">
        <v>8424</v>
      </c>
      <c r="H29" s="174" t="s">
        <v>0</v>
      </c>
      <c r="I29" s="189">
        <v>0.3</v>
      </c>
      <c r="J29" s="191">
        <v>11232</v>
      </c>
      <c r="K29" s="191">
        <v>11232</v>
      </c>
      <c r="L29" s="191">
        <v>11232</v>
      </c>
      <c r="M29" s="191">
        <v>11232</v>
      </c>
      <c r="O29" s="174" t="s">
        <v>0</v>
      </c>
      <c r="P29" s="199">
        <v>0.5</v>
      </c>
      <c r="Q29" s="191">
        <v>6240</v>
      </c>
      <c r="R29" s="191">
        <v>6240</v>
      </c>
      <c r="S29" s="191">
        <v>6240</v>
      </c>
      <c r="T29" s="191">
        <v>6240</v>
      </c>
    </row>
    <row r="30" spans="1:20" x14ac:dyDescent="0.2">
      <c r="A30" s="174" t="s">
        <v>97</v>
      </c>
      <c r="B30" s="190">
        <v>0</v>
      </c>
      <c r="C30" s="191">
        <v>0</v>
      </c>
      <c r="D30" s="191">
        <v>0</v>
      </c>
      <c r="E30" s="191">
        <v>0</v>
      </c>
      <c r="F30" s="191">
        <v>0</v>
      </c>
      <c r="H30" s="174" t="s">
        <v>97</v>
      </c>
      <c r="I30" s="190">
        <v>0</v>
      </c>
      <c r="J30" s="191">
        <v>0</v>
      </c>
      <c r="K30" s="191">
        <v>0</v>
      </c>
      <c r="L30" s="191">
        <v>0</v>
      </c>
      <c r="M30" s="191">
        <v>0</v>
      </c>
      <c r="O30" s="174" t="s">
        <v>97</v>
      </c>
      <c r="P30" s="190">
        <v>4000</v>
      </c>
      <c r="Q30" s="191">
        <v>4000</v>
      </c>
      <c r="R30" s="191">
        <v>4000</v>
      </c>
      <c r="S30" s="191">
        <v>4000</v>
      </c>
      <c r="T30" s="191">
        <v>4000</v>
      </c>
    </row>
    <row r="31" spans="1:20" x14ac:dyDescent="0.2">
      <c r="A31" s="174" t="s">
        <v>98</v>
      </c>
      <c r="B31" s="190">
        <v>0</v>
      </c>
      <c r="C31" s="191">
        <v>0</v>
      </c>
      <c r="D31" s="191">
        <v>0</v>
      </c>
      <c r="E31" s="191">
        <v>0</v>
      </c>
      <c r="F31" s="191">
        <v>0</v>
      </c>
      <c r="H31" s="174" t="s">
        <v>98</v>
      </c>
      <c r="I31" s="190">
        <v>0</v>
      </c>
      <c r="J31" s="191">
        <v>0</v>
      </c>
      <c r="K31" s="191">
        <v>0</v>
      </c>
      <c r="L31" s="191">
        <v>0</v>
      </c>
      <c r="M31" s="191">
        <v>0</v>
      </c>
      <c r="O31" s="174" t="s">
        <v>98</v>
      </c>
      <c r="P31" s="190">
        <v>2240</v>
      </c>
      <c r="Q31" s="191">
        <v>2240</v>
      </c>
      <c r="R31" s="191">
        <v>2240</v>
      </c>
      <c r="S31" s="191">
        <v>2240</v>
      </c>
      <c r="T31" s="191">
        <v>2240</v>
      </c>
    </row>
    <row r="32" spans="1:20" x14ac:dyDescent="0.2">
      <c r="A32" s="174" t="s">
        <v>99</v>
      </c>
      <c r="C32" s="191">
        <v>13000</v>
      </c>
      <c r="D32" s="191">
        <v>6000</v>
      </c>
      <c r="E32" s="191">
        <v>3375</v>
      </c>
      <c r="F32" s="191">
        <v>0</v>
      </c>
      <c r="H32" s="174" t="s">
        <v>99</v>
      </c>
      <c r="J32" s="191">
        <v>13000</v>
      </c>
      <c r="K32" s="191">
        <v>6000</v>
      </c>
      <c r="L32" s="191">
        <v>6000</v>
      </c>
      <c r="M32" s="191">
        <v>0</v>
      </c>
      <c r="O32" s="174" t="s">
        <v>99</v>
      </c>
      <c r="Q32" s="191">
        <v>0</v>
      </c>
      <c r="R32" s="191">
        <v>0</v>
      </c>
      <c r="S32" s="191">
        <v>0</v>
      </c>
      <c r="T32" s="191">
        <v>0</v>
      </c>
    </row>
    <row r="33" spans="1:20" x14ac:dyDescent="0.2">
      <c r="A33" s="174" t="s">
        <v>102</v>
      </c>
      <c r="C33" s="191">
        <v>21424</v>
      </c>
      <c r="D33" s="191">
        <v>14424</v>
      </c>
      <c r="E33" s="191">
        <v>11799</v>
      </c>
      <c r="F33" s="191">
        <v>8424</v>
      </c>
      <c r="H33" s="174" t="s">
        <v>102</v>
      </c>
      <c r="J33" s="191">
        <v>24232</v>
      </c>
      <c r="K33" s="191">
        <v>17232</v>
      </c>
      <c r="L33" s="191">
        <v>17232</v>
      </c>
      <c r="M33" s="191">
        <v>11232</v>
      </c>
      <c r="O33" s="174" t="s">
        <v>102</v>
      </c>
      <c r="Q33" s="191">
        <v>12480</v>
      </c>
      <c r="R33" s="191">
        <v>12480</v>
      </c>
      <c r="S33" s="191">
        <v>12480</v>
      </c>
      <c r="T33" s="191">
        <v>12480</v>
      </c>
    </row>
    <row r="35" spans="1:20" x14ac:dyDescent="0.2">
      <c r="A35" s="174" t="s">
        <v>39</v>
      </c>
      <c r="C35" s="191">
        <v>28080</v>
      </c>
      <c r="D35" s="191">
        <v>28080</v>
      </c>
      <c r="E35" s="191">
        <v>28080</v>
      </c>
      <c r="F35" s="191">
        <v>28080</v>
      </c>
      <c r="H35" s="174" t="s">
        <v>39</v>
      </c>
      <c r="J35" s="191">
        <v>37440</v>
      </c>
      <c r="K35" s="191">
        <v>37440</v>
      </c>
      <c r="L35" s="191">
        <v>37440</v>
      </c>
      <c r="M35" s="191">
        <v>37440</v>
      </c>
      <c r="O35" s="174" t="s">
        <v>39</v>
      </c>
      <c r="Q35" s="191">
        <v>12480</v>
      </c>
      <c r="R35" s="191">
        <v>12480</v>
      </c>
      <c r="S35" s="191">
        <v>12480</v>
      </c>
      <c r="T35" s="191">
        <v>12480</v>
      </c>
    </row>
    <row r="36" spans="1:20" x14ac:dyDescent="0.2">
      <c r="A36" s="174" t="s">
        <v>103</v>
      </c>
      <c r="B36" s="191"/>
      <c r="C36" s="191">
        <v>0</v>
      </c>
      <c r="D36" s="191">
        <v>0</v>
      </c>
      <c r="E36" s="191">
        <v>0</v>
      </c>
      <c r="F36" s="191">
        <v>0</v>
      </c>
      <c r="H36" s="174" t="s">
        <v>103</v>
      </c>
      <c r="I36" s="191"/>
      <c r="J36" s="191">
        <v>0</v>
      </c>
      <c r="K36" s="191">
        <v>0</v>
      </c>
      <c r="L36" s="191">
        <v>0</v>
      </c>
      <c r="M36" s="191">
        <v>0</v>
      </c>
      <c r="O36" s="174" t="s">
        <v>103</v>
      </c>
      <c r="P36" s="191"/>
      <c r="Q36" s="191">
        <v>8800</v>
      </c>
      <c r="R36" s="191">
        <v>8800</v>
      </c>
      <c r="S36" s="191">
        <v>8800</v>
      </c>
      <c r="T36" s="191">
        <v>8800</v>
      </c>
    </row>
    <row r="37" spans="1:20" x14ac:dyDescent="0.2">
      <c r="A37" s="174" t="s">
        <v>102</v>
      </c>
      <c r="C37" s="191">
        <v>28080</v>
      </c>
      <c r="D37" s="191">
        <v>28080</v>
      </c>
      <c r="E37" s="191">
        <v>28080</v>
      </c>
      <c r="F37" s="191">
        <v>28080</v>
      </c>
      <c r="H37" s="174" t="s">
        <v>102</v>
      </c>
      <c r="J37" s="191">
        <v>37440</v>
      </c>
      <c r="K37" s="191">
        <v>37440</v>
      </c>
      <c r="L37" s="191">
        <v>37440</v>
      </c>
      <c r="M37" s="191">
        <v>37440</v>
      </c>
      <c r="O37" s="174" t="s">
        <v>102</v>
      </c>
      <c r="Q37" s="191">
        <v>21280</v>
      </c>
      <c r="R37" s="191">
        <v>21280</v>
      </c>
      <c r="S37" s="191">
        <v>21280</v>
      </c>
      <c r="T37" s="191">
        <v>21280</v>
      </c>
    </row>
    <row r="39" spans="1:20" x14ac:dyDescent="0.2">
      <c r="A39" s="174" t="s">
        <v>104</v>
      </c>
      <c r="C39" s="193">
        <v>0.76296296296296295</v>
      </c>
      <c r="D39" s="193">
        <v>0.51367521367521363</v>
      </c>
      <c r="E39" s="193">
        <v>0.4201923076923077</v>
      </c>
      <c r="F39" s="193">
        <v>0.3</v>
      </c>
      <c r="H39" s="174" t="s">
        <v>104</v>
      </c>
      <c r="J39" s="193">
        <v>0.64722222222222225</v>
      </c>
      <c r="K39" s="193">
        <v>0.46025641025641023</v>
      </c>
      <c r="L39" s="193">
        <v>0.46025641025641023</v>
      </c>
      <c r="M39" s="193">
        <v>0.3</v>
      </c>
      <c r="O39" s="174" t="s">
        <v>104</v>
      </c>
      <c r="Q39" s="193">
        <v>0.5864661654135338</v>
      </c>
      <c r="R39" s="193">
        <v>0.5864661654135338</v>
      </c>
      <c r="S39" s="193">
        <v>0.5864661654135338</v>
      </c>
      <c r="T39" s="193">
        <v>0.5864661654135338</v>
      </c>
    </row>
  </sheetData>
  <conditionalFormatting sqref="Q39:T39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19:M19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19:T19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9:F39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39:M3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9:F1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5"/>
  <sheetViews>
    <sheetView topLeftCell="A3" zoomScale="120" zoomScaleNormal="120" workbookViewId="0">
      <selection activeCell="A21" sqref="A21"/>
    </sheetView>
  </sheetViews>
  <sheetFormatPr baseColWidth="10" defaultColWidth="8.83203125" defaultRowHeight="15" x14ac:dyDescent="0.2"/>
  <cols>
    <col min="1" max="1" width="20.6640625" bestFit="1" customWidth="1"/>
    <col min="2" max="2" width="16.6640625" style="3" bestFit="1" customWidth="1"/>
    <col min="3" max="3" width="28.1640625" style="3" bestFit="1" customWidth="1"/>
    <col min="4" max="4" width="17" style="3" bestFit="1" customWidth="1"/>
  </cols>
  <sheetData>
    <row r="1" spans="1:4" ht="21" x14ac:dyDescent="0.25">
      <c r="A1" s="106" t="s">
        <v>160</v>
      </c>
      <c r="B1" s="99"/>
      <c r="C1" s="99"/>
    </row>
    <row r="2" spans="1:4" x14ac:dyDescent="0.2">
      <c r="A2" s="129" t="s">
        <v>159</v>
      </c>
    </row>
    <row r="4" spans="1:4" x14ac:dyDescent="0.2">
      <c r="A4" s="236" t="s">
        <v>158</v>
      </c>
      <c r="B4" s="237" t="s">
        <v>157</v>
      </c>
      <c r="C4" s="237" t="s">
        <v>156</v>
      </c>
      <c r="D4" s="237" t="s">
        <v>155</v>
      </c>
    </row>
    <row r="5" spans="1:4" x14ac:dyDescent="0.2">
      <c r="A5" s="211" t="s">
        <v>90</v>
      </c>
      <c r="B5" s="212" t="s">
        <v>136</v>
      </c>
      <c r="C5" s="212" t="s">
        <v>136</v>
      </c>
      <c r="D5" s="212" t="s">
        <v>136</v>
      </c>
    </row>
    <row r="6" spans="1:4" x14ac:dyDescent="0.2">
      <c r="A6" s="111" t="s">
        <v>91</v>
      </c>
      <c r="B6" s="110" t="s">
        <v>136</v>
      </c>
      <c r="C6" s="110"/>
      <c r="D6" s="110"/>
    </row>
    <row r="7" spans="1:4" s="43" customFormat="1" x14ac:dyDescent="0.2">
      <c r="A7" s="240" t="s">
        <v>154</v>
      </c>
      <c r="B7" s="212"/>
      <c r="C7" s="212" t="s">
        <v>136</v>
      </c>
      <c r="D7" s="212"/>
    </row>
    <row r="8" spans="1:4" x14ac:dyDescent="0.2">
      <c r="A8" s="111" t="s">
        <v>92</v>
      </c>
      <c r="B8" s="110"/>
      <c r="C8" s="110" t="s">
        <v>136</v>
      </c>
      <c r="D8" s="110"/>
    </row>
    <row r="9" spans="1:4" s="43" customFormat="1" x14ac:dyDescent="0.2">
      <c r="A9" s="211" t="s">
        <v>153</v>
      </c>
      <c r="B9" s="212" t="s">
        <v>136</v>
      </c>
      <c r="C9" s="212"/>
      <c r="D9" s="212"/>
    </row>
    <row r="10" spans="1:4" x14ac:dyDescent="0.2">
      <c r="A10" s="111" t="s">
        <v>152</v>
      </c>
      <c r="B10" s="110" t="s">
        <v>151</v>
      </c>
      <c r="C10" s="110" t="s">
        <v>136</v>
      </c>
      <c r="D10" s="110"/>
    </row>
    <row r="11" spans="1:4" s="43" customFormat="1" x14ac:dyDescent="0.2">
      <c r="A11" s="240" t="s">
        <v>150</v>
      </c>
      <c r="B11" s="212"/>
      <c r="C11" s="212" t="s">
        <v>136</v>
      </c>
      <c r="D11" s="212"/>
    </row>
    <row r="12" spans="1:4" x14ac:dyDescent="0.2">
      <c r="A12" s="111" t="s">
        <v>149</v>
      </c>
      <c r="B12" s="110" t="s">
        <v>136</v>
      </c>
      <c r="C12" s="110"/>
      <c r="D12" s="110"/>
    </row>
    <row r="13" spans="1:4" s="43" customFormat="1" x14ac:dyDescent="0.2">
      <c r="A13" s="211" t="s">
        <v>148</v>
      </c>
      <c r="B13" s="212" t="s">
        <v>136</v>
      </c>
      <c r="C13" s="212"/>
      <c r="D13" s="212"/>
    </row>
    <row r="14" spans="1:4" x14ac:dyDescent="0.2">
      <c r="A14" s="111" t="s">
        <v>147</v>
      </c>
      <c r="B14" s="110" t="s">
        <v>136</v>
      </c>
      <c r="C14" s="110"/>
      <c r="D14" s="110"/>
    </row>
    <row r="15" spans="1:4" s="43" customFormat="1" x14ac:dyDescent="0.2">
      <c r="A15" s="211" t="s">
        <v>146</v>
      </c>
      <c r="B15" s="212" t="s">
        <v>136</v>
      </c>
      <c r="C15" s="212"/>
      <c r="D15" s="212"/>
    </row>
    <row r="16" spans="1:4" x14ac:dyDescent="0.2">
      <c r="A16" s="241" t="s">
        <v>145</v>
      </c>
      <c r="B16" s="110" t="s">
        <v>136</v>
      </c>
      <c r="C16" s="110"/>
      <c r="D16" s="110"/>
    </row>
    <row r="17" spans="1:4" s="43" customFormat="1" x14ac:dyDescent="0.2">
      <c r="A17" s="240" t="s">
        <v>144</v>
      </c>
      <c r="B17" s="212"/>
      <c r="C17" s="212"/>
      <c r="D17" s="212" t="s">
        <v>136</v>
      </c>
    </row>
    <row r="18" spans="1:4" x14ac:dyDescent="0.2">
      <c r="A18" s="109" t="s">
        <v>143</v>
      </c>
      <c r="B18" s="110" t="s">
        <v>134</v>
      </c>
      <c r="C18" s="110"/>
      <c r="D18" s="110"/>
    </row>
    <row r="19" spans="1:4" s="43" customFormat="1" x14ac:dyDescent="0.2">
      <c r="A19" s="211" t="s">
        <v>142</v>
      </c>
      <c r="B19" s="212" t="s">
        <v>136</v>
      </c>
      <c r="C19" s="212"/>
      <c r="D19" s="212"/>
    </row>
    <row r="20" spans="1:4" x14ac:dyDescent="0.2">
      <c r="A20" s="241" t="s">
        <v>141</v>
      </c>
      <c r="B20" s="110" t="s">
        <v>139</v>
      </c>
      <c r="C20" s="110"/>
      <c r="D20" s="110"/>
    </row>
    <row r="21" spans="1:4" s="43" customFormat="1" x14ac:dyDescent="0.2">
      <c r="A21" s="240" t="s">
        <v>140</v>
      </c>
      <c r="B21" s="212" t="s">
        <v>139</v>
      </c>
      <c r="C21" s="212"/>
      <c r="D21" s="212"/>
    </row>
    <row r="22" spans="1:4" x14ac:dyDescent="0.2">
      <c r="A22" s="109" t="s">
        <v>138</v>
      </c>
      <c r="B22" s="110" t="s">
        <v>134</v>
      </c>
      <c r="C22" s="110"/>
      <c r="D22" s="110"/>
    </row>
    <row r="23" spans="1:4" s="43" customFormat="1" x14ac:dyDescent="0.2">
      <c r="A23" s="211" t="s">
        <v>137</v>
      </c>
      <c r="B23" s="212" t="s">
        <v>136</v>
      </c>
      <c r="C23" s="212"/>
      <c r="D23" s="212"/>
    </row>
    <row r="24" spans="1:4" x14ac:dyDescent="0.2">
      <c r="A24" s="109" t="s">
        <v>135</v>
      </c>
      <c r="B24" s="110" t="s">
        <v>134</v>
      </c>
      <c r="C24" s="110"/>
      <c r="D24" s="110"/>
    </row>
    <row r="25" spans="1:4" x14ac:dyDescent="0.2">
      <c r="B25" s="5"/>
    </row>
  </sheetData>
  <hyperlinks>
    <hyperlink ref="A10" r:id="rId1" xr:uid="{00000000-0004-0000-0700-000000000000}"/>
    <hyperlink ref="A9" r:id="rId2" xr:uid="{00000000-0004-0000-0700-000001000000}"/>
    <hyperlink ref="A8" r:id="rId3" xr:uid="{00000000-0004-0000-0700-000002000000}"/>
    <hyperlink ref="A7" r:id="rId4" xr:uid="{00000000-0004-0000-0700-000003000000}"/>
    <hyperlink ref="A6" r:id="rId5" xr:uid="{00000000-0004-0000-0700-000004000000}"/>
    <hyperlink ref="A5" r:id="rId6" xr:uid="{00000000-0004-0000-0700-000005000000}"/>
    <hyperlink ref="A11" r:id="rId7" xr:uid="{00000000-0004-0000-0700-000006000000}"/>
    <hyperlink ref="A12" r:id="rId8" xr:uid="{00000000-0004-0000-0700-000007000000}"/>
    <hyperlink ref="A13" r:id="rId9" xr:uid="{00000000-0004-0000-0700-000008000000}"/>
    <hyperlink ref="A14" r:id="rId10" xr:uid="{00000000-0004-0000-0700-000009000000}"/>
    <hyperlink ref="A15" r:id="rId11" xr:uid="{00000000-0004-0000-0700-00000A000000}"/>
    <hyperlink ref="A16" r:id="rId12" xr:uid="{00000000-0004-0000-0700-00000B000000}"/>
    <hyperlink ref="A17" r:id="rId13" xr:uid="{00000000-0004-0000-0700-00000C000000}"/>
    <hyperlink ref="A19" r:id="rId14" xr:uid="{00000000-0004-0000-0700-00000D000000}"/>
    <hyperlink ref="A20" r:id="rId15" xr:uid="{00000000-0004-0000-0700-00000E000000}"/>
    <hyperlink ref="A21" r:id="rId16" xr:uid="{00000000-0004-0000-0700-00000F000000}"/>
    <hyperlink ref="A23" r:id="rId17" xr:uid="{00000000-0004-0000-0700-000010000000}"/>
  </hyperlinks>
  <pageMargins left="0.7" right="0.7" top="0.75" bottom="0.75" header="0.3" footer="0.3"/>
  <pageSetup paperSize="9" orientation="portrait" r:id="rId18"/>
  <tableParts count="1">
    <tablePart r:id="rId1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12</vt:i4>
      </vt:variant>
    </vt:vector>
  </HeadingPairs>
  <TitlesOfParts>
    <vt:vector size="20" baseType="lpstr">
      <vt:lpstr>Yleistä</vt:lpstr>
      <vt:lpstr>Helsinki</vt:lpstr>
      <vt:lpstr>Espoo</vt:lpstr>
      <vt:lpstr>Vantaa</vt:lpstr>
      <vt:lpstr>Järvenpää</vt:lpstr>
      <vt:lpstr>Yhteenveto tukimuodoista</vt:lpstr>
      <vt:lpstr>Esimerkkejä</vt:lpstr>
      <vt:lpstr>20 kaupunkia</vt:lpstr>
      <vt:lpstr>Espoo!Esp</vt:lpstr>
      <vt:lpstr>Helsinki!Hel</vt:lpstr>
      <vt:lpstr>Järvenpää!Jär</vt:lpstr>
      <vt:lpstr>Espoo!Tulostusalue</vt:lpstr>
      <vt:lpstr>Helsinki!Tulostusalue</vt:lpstr>
      <vt:lpstr>Järvenpää!Tulostusalue</vt:lpstr>
      <vt:lpstr>Vantaa!Tulostusalue</vt:lpstr>
      <vt:lpstr>Vantaa!Van</vt:lpstr>
      <vt:lpstr>Espoo!Vuosipalkka</vt:lpstr>
      <vt:lpstr>Helsinki!Vuosipalkka</vt:lpstr>
      <vt:lpstr>Järvenpää!Vuosipalkka</vt:lpstr>
      <vt:lpstr>Vantaa!Vuosipalkka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olla</dc:creator>
  <cp:lastModifiedBy>Microsoft Office -käyttäjä</cp:lastModifiedBy>
  <cp:lastPrinted>2020-02-04T12:51:14Z</cp:lastPrinted>
  <dcterms:created xsi:type="dcterms:W3CDTF">2019-12-30T09:45:41Z</dcterms:created>
  <dcterms:modified xsi:type="dcterms:W3CDTF">2020-12-29T12:08:08Z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0x0101008214C6B6B9833B4887F3A5673F19784D</vt:lpwstr>
  </property>
</Properties>
</file>